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4.xml" ContentType="application/vnd.openxmlformats-officedocument.drawing+xml"/>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6.xml" ContentType="application/vnd.openxmlformats-officedocument.drawing+xml"/>
  <Override PartName="/xl/activeX/activeX29.xml" ContentType="application/vnd.ms-office.activeX+xml"/>
  <Override PartName="/xl/activeX/activeX29.bin" ContentType="application/vnd.ms-office.activeX"/>
  <Override PartName="/xl/drawings/drawing7.xml" ContentType="application/vnd.openxmlformats-officedocument.drawing+xml"/>
  <Override PartName="/xl/activeX/activeX30.xml" ContentType="application/vnd.ms-office.activeX+xml"/>
  <Override PartName="/xl/activeX/activeX30.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kimho\Documents\COP course 2020 2021 2022\"/>
    </mc:Choice>
  </mc:AlternateContent>
  <workbookProtection workbookPassword="BCE2" lockStructure="1"/>
  <bookViews>
    <workbookView xWindow="-110" yWindow="-110" windowWidth="19420" windowHeight="10300" tabRatio="645" firstSheet="3" activeTab="3" xr2:uid="{2EBA753A-1671-41F4-9C8C-F49C8C0399A2}"/>
  </bookViews>
  <sheets>
    <sheet name="MixedDevResults" sheetId="200" state="hidden" r:id="rId1"/>
    <sheet name="PO" sheetId="30" state="hidden" r:id="rId2"/>
    <sheet name="Template" sheetId="192" state="hidden" r:id="rId3"/>
    <sheet name="Declaration" sheetId="201" r:id="rId4"/>
    <sheet name="Explanatory Notes" sheetId="202" r:id="rId5"/>
    <sheet name="SUMMARY" sheetId="12" r:id="rId6"/>
    <sheet name="DataStoreSheet" sheetId="199" state="hidden" r:id="rId7"/>
    <sheet name="01" sheetId="297" r:id="rId8"/>
    <sheet name="B01" sheetId="298" r:id="rId9"/>
  </sheets>
  <externalReferences>
    <externalReference r:id="rId10"/>
  </externalReferences>
  <definedNames>
    <definedName name="COP">PO!$I$60</definedName>
    <definedName name="GFA">SUMMARY!$G$15</definedName>
    <definedName name="_xlnm.Print_Area" localSheetId="7">'01'!$A$1:$P$281</definedName>
    <definedName name="_xlnm.Print_Area" localSheetId="8">'B01'!$A$1:$P$316</definedName>
    <definedName name="_xlnm.Print_Area" localSheetId="3">Declaration!$A$1:$Q$50</definedName>
    <definedName name="_xlnm.Print_Area" localSheetId="4">'Explanatory Notes'!$A$1:$L$113</definedName>
    <definedName name="_xlnm.Print_Area" localSheetId="5">SUMMARY!$A$1:$L$102</definedName>
    <definedName name="_xlnm.Print_Area" localSheetId="2">Template!$A$1:$P$316</definedName>
    <definedName name="Total">SUMMARY!$H$73</definedName>
    <definedName name="Total2">SUMMARY!$H$98</definedName>
    <definedName name="TotalScore">SUMMARY!$J$75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2" i="12" l="1"/>
  <c r="N48" i="12"/>
  <c r="N38" i="12"/>
  <c r="N33" i="12"/>
  <c r="N28" i="12"/>
  <c r="N22" i="12"/>
  <c r="N44" i="12"/>
  <c r="F9" i="30"/>
  <c r="M25" i="201"/>
  <c r="M33" i="201"/>
  <c r="M32" i="201"/>
  <c r="S33" i="201"/>
  <c r="S32" i="201"/>
  <c r="M26" i="201"/>
  <c r="B43" i="30"/>
  <c r="C43" i="30"/>
  <c r="B89" i="12"/>
  <c r="K351" i="298"/>
  <c r="M350" i="298"/>
  <c r="K350" i="298"/>
  <c r="K348" i="298"/>
  <c r="M347" i="298"/>
  <c r="K347" i="298"/>
  <c r="K346" i="298"/>
  <c r="T277" i="298"/>
  <c r="P277" i="298"/>
  <c r="V277" i="298" s="1"/>
  <c r="T276" i="298"/>
  <c r="P276" i="298"/>
  <c r="T275" i="298"/>
  <c r="P275" i="298"/>
  <c r="V275" i="298" s="1"/>
  <c r="T272" i="298"/>
  <c r="P272" i="298"/>
  <c r="V272" i="298" s="1"/>
  <c r="V271" i="298"/>
  <c r="T271" i="298"/>
  <c r="P271" i="298"/>
  <c r="T270" i="298"/>
  <c r="P270" i="298"/>
  <c r="V270" i="298"/>
  <c r="T269" i="298"/>
  <c r="P269" i="298"/>
  <c r="V269" i="298" s="1"/>
  <c r="T268" i="298"/>
  <c r="P268" i="298"/>
  <c r="V268" i="298" s="1"/>
  <c r="T267" i="298"/>
  <c r="P267" i="298"/>
  <c r="V267" i="298"/>
  <c r="T266" i="298"/>
  <c r="P266" i="298"/>
  <c r="V266" i="298"/>
  <c r="T265" i="298"/>
  <c r="P265" i="298"/>
  <c r="V265" i="298"/>
  <c r="T264" i="298"/>
  <c r="P264" i="298"/>
  <c r="V264" i="298" s="1"/>
  <c r="V263" i="298"/>
  <c r="T263" i="298"/>
  <c r="P263" i="298"/>
  <c r="T262" i="298"/>
  <c r="P262" i="298"/>
  <c r="V262" i="298" s="1"/>
  <c r="T261" i="298"/>
  <c r="P261" i="298"/>
  <c r="V261" i="298" s="1"/>
  <c r="T260" i="298"/>
  <c r="P260" i="298"/>
  <c r="V260" i="298" s="1"/>
  <c r="T256" i="298"/>
  <c r="P256" i="298"/>
  <c r="V256" i="298"/>
  <c r="T255" i="298"/>
  <c r="P255" i="298"/>
  <c r="V255" i="298" s="1"/>
  <c r="V254" i="298"/>
  <c r="T254" i="298"/>
  <c r="P254" i="298"/>
  <c r="T253" i="298"/>
  <c r="P253" i="298"/>
  <c r="V253" i="298" s="1"/>
  <c r="T252" i="298"/>
  <c r="P252" i="298"/>
  <c r="V252" i="298" s="1"/>
  <c r="T251" i="298"/>
  <c r="P251" i="298"/>
  <c r="V251" i="298" s="1"/>
  <c r="T250" i="298"/>
  <c r="P250" i="298"/>
  <c r="T249" i="298"/>
  <c r="P249" i="298"/>
  <c r="V249" i="298" s="1"/>
  <c r="T245" i="298"/>
  <c r="P245" i="298"/>
  <c r="V245" i="298"/>
  <c r="V244" i="298"/>
  <c r="T244" i="298"/>
  <c r="V243" i="298"/>
  <c r="T243" i="298"/>
  <c r="P243" i="298"/>
  <c r="T242" i="298"/>
  <c r="P242" i="298"/>
  <c r="V242" i="298"/>
  <c r="T239" i="298"/>
  <c r="P239" i="298"/>
  <c r="V239" i="298" s="1"/>
  <c r="V238" i="298"/>
  <c r="T238" i="298"/>
  <c r="P238" i="298"/>
  <c r="T237" i="298"/>
  <c r="P237" i="298"/>
  <c r="V237" i="298"/>
  <c r="T236" i="298"/>
  <c r="P236" i="298"/>
  <c r="V236" i="298"/>
  <c r="T235" i="298"/>
  <c r="P235" i="298"/>
  <c r="V235" i="298"/>
  <c r="T234" i="298"/>
  <c r="P234" i="298"/>
  <c r="V234" i="298" s="1"/>
  <c r="V233" i="298"/>
  <c r="T233" i="298"/>
  <c r="P233" i="298"/>
  <c r="T229" i="298"/>
  <c r="P229" i="298"/>
  <c r="T228" i="298"/>
  <c r="T227" i="298"/>
  <c r="T226" i="298"/>
  <c r="P226" i="298"/>
  <c r="P230" i="298" s="1"/>
  <c r="G221" i="298"/>
  <c r="K206" i="298"/>
  <c r="J206" i="298"/>
  <c r="P175" i="298"/>
  <c r="P176" i="298" s="1"/>
  <c r="J198" i="298"/>
  <c r="P174" i="298" s="1"/>
  <c r="T190" i="298"/>
  <c r="P188" i="298"/>
  <c r="V188" i="298" s="1"/>
  <c r="P187" i="298"/>
  <c r="V187" i="298"/>
  <c r="P186" i="298"/>
  <c r="P185" i="298"/>
  <c r="V185" i="298" s="1"/>
  <c r="P184" i="298"/>
  <c r="V184" i="298" s="1"/>
  <c r="P183" i="298"/>
  <c r="V183" i="298"/>
  <c r="V182" i="298"/>
  <c r="T182" i="298"/>
  <c r="P182" i="298"/>
  <c r="P181" i="298"/>
  <c r="T180" i="298"/>
  <c r="V179" i="298"/>
  <c r="T179" i="298"/>
  <c r="V178" i="298"/>
  <c r="T175" i="298"/>
  <c r="T174" i="298"/>
  <c r="T170" i="298"/>
  <c r="P170" i="298"/>
  <c r="O170" i="298"/>
  <c r="T169" i="298"/>
  <c r="P169" i="298"/>
  <c r="O169" i="298"/>
  <c r="T167" i="298"/>
  <c r="P167" i="298"/>
  <c r="T166" i="298"/>
  <c r="P166" i="298"/>
  <c r="T165" i="298"/>
  <c r="P165" i="298"/>
  <c r="P163" i="298"/>
  <c r="V163" i="298" s="1"/>
  <c r="P162" i="298"/>
  <c r="V162" i="298" s="1"/>
  <c r="V161" i="298"/>
  <c r="P161" i="298"/>
  <c r="P160" i="298"/>
  <c r="V160" i="298" s="1"/>
  <c r="P159" i="298"/>
  <c r="V159" i="298"/>
  <c r="P158" i="298"/>
  <c r="V158" i="298" s="1"/>
  <c r="V157" i="298"/>
  <c r="T157" i="298"/>
  <c r="P157" i="298"/>
  <c r="P156" i="298"/>
  <c r="V156" i="298"/>
  <c r="V155" i="298"/>
  <c r="T155" i="298"/>
  <c r="P155" i="298"/>
  <c r="V152" i="298"/>
  <c r="T152" i="298"/>
  <c r="P152" i="298"/>
  <c r="T151" i="298"/>
  <c r="P151" i="298"/>
  <c r="V151" i="298"/>
  <c r="T150" i="298"/>
  <c r="P150" i="298"/>
  <c r="V150" i="298"/>
  <c r="T149" i="298"/>
  <c r="P149" i="298"/>
  <c r="V149" i="298" s="1"/>
  <c r="T148" i="298"/>
  <c r="P148" i="298"/>
  <c r="V148" i="298" s="1"/>
  <c r="T145" i="298"/>
  <c r="P145" i="298"/>
  <c r="V145" i="298" s="1"/>
  <c r="T144" i="298"/>
  <c r="P144" i="298"/>
  <c r="V144" i="298"/>
  <c r="V143" i="298"/>
  <c r="T143" i="298"/>
  <c r="P143" i="298"/>
  <c r="V142" i="298"/>
  <c r="T142" i="298"/>
  <c r="P142" i="298"/>
  <c r="T141" i="298"/>
  <c r="P141" i="298"/>
  <c r="T140" i="298"/>
  <c r="P140" i="298"/>
  <c r="V140" i="298" s="1"/>
  <c r="T139" i="298"/>
  <c r="P139" i="298"/>
  <c r="V139" i="298" s="1"/>
  <c r="T134" i="298"/>
  <c r="T133" i="298"/>
  <c r="M129" i="298"/>
  <c r="K129" i="298"/>
  <c r="K130" i="298" s="1"/>
  <c r="T128" i="298"/>
  <c r="P128" i="298"/>
  <c r="O128" i="298"/>
  <c r="T127" i="298"/>
  <c r="P127" i="298"/>
  <c r="L43" i="30"/>
  <c r="O127" i="298"/>
  <c r="T126" i="298"/>
  <c r="P126" i="298"/>
  <c r="O126" i="298"/>
  <c r="T124" i="298"/>
  <c r="P124" i="298"/>
  <c r="O124" i="298"/>
  <c r="T123" i="298"/>
  <c r="P123" i="298"/>
  <c r="V123" i="298" s="1"/>
  <c r="O123" i="298"/>
  <c r="P192" i="298" s="1"/>
  <c r="V192" i="298" s="1"/>
  <c r="T121" i="298"/>
  <c r="P121" i="298"/>
  <c r="O121" i="298"/>
  <c r="T120" i="298"/>
  <c r="P120" i="298"/>
  <c r="O120" i="298"/>
  <c r="T118" i="298"/>
  <c r="P118" i="298"/>
  <c r="O118" i="298"/>
  <c r="T117" i="298"/>
  <c r="P117" i="298"/>
  <c r="O117" i="298"/>
  <c r="T116" i="298"/>
  <c r="P116" i="298"/>
  <c r="V116" i="298" s="1"/>
  <c r="O116" i="298"/>
  <c r="T114" i="298"/>
  <c r="P114" i="298"/>
  <c r="O114" i="298"/>
  <c r="T113" i="298"/>
  <c r="P113" i="298"/>
  <c r="O113" i="298"/>
  <c r="T111" i="298"/>
  <c r="P111" i="298"/>
  <c r="O111" i="298"/>
  <c r="T110" i="298"/>
  <c r="P110" i="298"/>
  <c r="O110" i="298"/>
  <c r="T109" i="298"/>
  <c r="P109" i="298"/>
  <c r="V109" i="298" s="1"/>
  <c r="O109" i="298"/>
  <c r="P107" i="298"/>
  <c r="O107" i="298"/>
  <c r="T106" i="298"/>
  <c r="T105" i="298"/>
  <c r="P105" i="298"/>
  <c r="O105" i="298"/>
  <c r="T104" i="298"/>
  <c r="P104" i="298"/>
  <c r="O104" i="298"/>
  <c r="T103" i="298"/>
  <c r="P103" i="298"/>
  <c r="O103" i="298"/>
  <c r="T101" i="298"/>
  <c r="P101" i="298"/>
  <c r="P131" i="298" s="1"/>
  <c r="O101" i="298"/>
  <c r="G98" i="298"/>
  <c r="P82" i="298"/>
  <c r="P81" i="298"/>
  <c r="P80" i="298"/>
  <c r="P78" i="298"/>
  <c r="P77" i="298"/>
  <c r="T76" i="298"/>
  <c r="P76" i="298"/>
  <c r="T75" i="298"/>
  <c r="P75" i="298"/>
  <c r="T74" i="298"/>
  <c r="P74" i="298"/>
  <c r="P72" i="298"/>
  <c r="P71" i="298"/>
  <c r="P70" i="298"/>
  <c r="T68" i="298"/>
  <c r="P68" i="298"/>
  <c r="T67" i="298"/>
  <c r="P67" i="298"/>
  <c r="T66" i="298"/>
  <c r="P66" i="298"/>
  <c r="T63" i="298"/>
  <c r="P63" i="298"/>
  <c r="T62" i="298"/>
  <c r="P62" i="298"/>
  <c r="T61" i="298"/>
  <c r="P61" i="298"/>
  <c r="T60" i="298"/>
  <c r="P60" i="298"/>
  <c r="P83" i="298" s="1"/>
  <c r="T57" i="298"/>
  <c r="P57" i="298"/>
  <c r="P52" i="298"/>
  <c r="P51" i="298"/>
  <c r="P50" i="298"/>
  <c r="T49" i="298"/>
  <c r="P49" i="298"/>
  <c r="T45" i="298"/>
  <c r="P45" i="298"/>
  <c r="O45" i="298"/>
  <c r="T44" i="298"/>
  <c r="P44" i="298"/>
  <c r="O44" i="298"/>
  <c r="T43" i="298"/>
  <c r="P43" i="298"/>
  <c r="O43" i="298"/>
  <c r="M40" i="298"/>
  <c r="T39" i="298"/>
  <c r="P39" i="298"/>
  <c r="O39" i="298"/>
  <c r="T38" i="298"/>
  <c r="P38" i="298"/>
  <c r="O38" i="298"/>
  <c r="T37" i="298"/>
  <c r="P37" i="298"/>
  <c r="O37" i="298"/>
  <c r="T36" i="298"/>
  <c r="P36" i="298"/>
  <c r="O36" i="298"/>
  <c r="T35" i="298"/>
  <c r="P35" i="298"/>
  <c r="O35" i="298"/>
  <c r="M32" i="298"/>
  <c r="M46" i="298"/>
  <c r="H89" i="12"/>
  <c r="H98" i="12" s="1"/>
  <c r="J89" i="12" s="1"/>
  <c r="T31" i="298"/>
  <c r="P31" i="298"/>
  <c r="O31" i="298"/>
  <c r="T30" i="298"/>
  <c r="P30" i="298"/>
  <c r="O30" i="298"/>
  <c r="T29" i="298"/>
  <c r="P29" i="298"/>
  <c r="O29" i="298"/>
  <c r="T28" i="298"/>
  <c r="P28" i="298"/>
  <c r="O28" i="298"/>
  <c r="T27" i="298"/>
  <c r="P27" i="298"/>
  <c r="O27" i="298"/>
  <c r="T26" i="298"/>
  <c r="P26" i="298"/>
  <c r="O26" i="298"/>
  <c r="M23" i="298"/>
  <c r="T22" i="298"/>
  <c r="P22" i="298"/>
  <c r="O22" i="298"/>
  <c r="T21" i="298"/>
  <c r="P21" i="298"/>
  <c r="O21" i="298"/>
  <c r="M18" i="298"/>
  <c r="T17" i="298"/>
  <c r="P17" i="298"/>
  <c r="O17" i="298"/>
  <c r="T16" i="298"/>
  <c r="P16" i="298"/>
  <c r="O16" i="298"/>
  <c r="T15" i="298"/>
  <c r="P15" i="298"/>
  <c r="O15" i="298"/>
  <c r="T14" i="298"/>
  <c r="P14" i="298"/>
  <c r="O14" i="298"/>
  <c r="T13" i="298"/>
  <c r="P13" i="298"/>
  <c r="O13" i="298"/>
  <c r="T12" i="298"/>
  <c r="P12" i="298"/>
  <c r="O12" i="298"/>
  <c r="T11" i="298"/>
  <c r="P11" i="298"/>
  <c r="O11" i="298"/>
  <c r="T10" i="298"/>
  <c r="P10" i="298"/>
  <c r="O10" i="298"/>
  <c r="T9" i="298"/>
  <c r="P9" i="298"/>
  <c r="O9" i="298"/>
  <c r="T8" i="298"/>
  <c r="P8" i="298"/>
  <c r="O8" i="298"/>
  <c r="B20" i="30"/>
  <c r="L20" i="30"/>
  <c r="C20" i="30"/>
  <c r="B66" i="12"/>
  <c r="K351" i="297"/>
  <c r="M350" i="297"/>
  <c r="K350" i="297"/>
  <c r="K348" i="297"/>
  <c r="M347" i="297"/>
  <c r="K347" i="297"/>
  <c r="K346" i="297"/>
  <c r="T277" i="297"/>
  <c r="P277" i="297"/>
  <c r="V277" i="297" s="1"/>
  <c r="T276" i="297"/>
  <c r="P276" i="297"/>
  <c r="V276" i="297"/>
  <c r="T275" i="297"/>
  <c r="P275" i="297"/>
  <c r="V275" i="297" s="1"/>
  <c r="T272" i="297"/>
  <c r="P272" i="297"/>
  <c r="V272" i="297" s="1"/>
  <c r="T271" i="297"/>
  <c r="P271" i="297"/>
  <c r="V271" i="297" s="1"/>
  <c r="T270" i="297"/>
  <c r="P270" i="297"/>
  <c r="V270" i="297"/>
  <c r="T269" i="297"/>
  <c r="P269" i="297"/>
  <c r="V269" i="297"/>
  <c r="T268" i="297"/>
  <c r="P268" i="297"/>
  <c r="V268" i="297" s="1"/>
  <c r="T267" i="297"/>
  <c r="P267" i="297"/>
  <c r="V267" i="297" s="1"/>
  <c r="T266" i="297"/>
  <c r="P266" i="297"/>
  <c r="V266" i="297"/>
  <c r="T265" i="297"/>
  <c r="P265" i="297"/>
  <c r="V265" i="297" s="1"/>
  <c r="T264" i="297"/>
  <c r="P264" i="297"/>
  <c r="V264" i="297" s="1"/>
  <c r="T263" i="297"/>
  <c r="P263" i="297"/>
  <c r="V263" i="297" s="1"/>
  <c r="T262" i="297"/>
  <c r="P262" i="297"/>
  <c r="V262" i="297"/>
  <c r="T261" i="297"/>
  <c r="P261" i="297"/>
  <c r="T260" i="297"/>
  <c r="P260" i="297"/>
  <c r="V260" i="297"/>
  <c r="T256" i="297"/>
  <c r="P256" i="297"/>
  <c r="V256" i="297"/>
  <c r="V255" i="297"/>
  <c r="T255" i="297"/>
  <c r="P255" i="297"/>
  <c r="T254" i="297"/>
  <c r="P254" i="297"/>
  <c r="V254" i="297" s="1"/>
  <c r="T253" i="297"/>
  <c r="P253" i="297"/>
  <c r="V253" i="297" s="1"/>
  <c r="T252" i="297"/>
  <c r="P252" i="297"/>
  <c r="V252" i="297"/>
  <c r="T251" i="297"/>
  <c r="P251" i="297"/>
  <c r="V251" i="297" s="1"/>
  <c r="T250" i="297"/>
  <c r="P250" i="297"/>
  <c r="T249" i="297"/>
  <c r="P249" i="297"/>
  <c r="V249" i="297"/>
  <c r="T245" i="297"/>
  <c r="P245" i="297"/>
  <c r="V245" i="297" s="1"/>
  <c r="V244" i="297"/>
  <c r="T244" i="297"/>
  <c r="T243" i="297"/>
  <c r="P243" i="297"/>
  <c r="V243" i="297"/>
  <c r="T242" i="297"/>
  <c r="P242" i="297"/>
  <c r="V242" i="297" s="1"/>
  <c r="V239" i="297"/>
  <c r="T239" i="297"/>
  <c r="P239" i="297"/>
  <c r="T238" i="297"/>
  <c r="P238" i="297"/>
  <c r="V238" i="297" s="1"/>
  <c r="T237" i="297"/>
  <c r="P237" i="297"/>
  <c r="V237" i="297"/>
  <c r="T236" i="297"/>
  <c r="P236" i="297"/>
  <c r="V236" i="297"/>
  <c r="T235" i="297"/>
  <c r="P235" i="297"/>
  <c r="V234" i="297"/>
  <c r="T234" i="297"/>
  <c r="P234" i="297"/>
  <c r="T233" i="297"/>
  <c r="P233" i="297"/>
  <c r="T229" i="297"/>
  <c r="P229" i="297"/>
  <c r="P230" i="297" s="1"/>
  <c r="T228" i="297"/>
  <c r="T227" i="297"/>
  <c r="T226" i="297"/>
  <c r="P226" i="297"/>
  <c r="G221" i="297"/>
  <c r="K206" i="297"/>
  <c r="P134" i="297" s="1"/>
  <c r="J206" i="297"/>
  <c r="J198" i="297"/>
  <c r="P174" i="297" s="1"/>
  <c r="T190" i="297"/>
  <c r="P188" i="297"/>
  <c r="V188" i="297"/>
  <c r="P187" i="297"/>
  <c r="V187" i="297" s="1"/>
  <c r="P186" i="297"/>
  <c r="V186" i="297" s="1"/>
  <c r="P185" i="297"/>
  <c r="V185" i="297"/>
  <c r="P184" i="297"/>
  <c r="V184" i="297"/>
  <c r="P183" i="297"/>
  <c r="P182" i="297"/>
  <c r="V182" i="297" s="1"/>
  <c r="P181" i="297"/>
  <c r="T180" i="297"/>
  <c r="V179" i="297"/>
  <c r="T179" i="297"/>
  <c r="V178" i="297"/>
  <c r="T175" i="297"/>
  <c r="T174" i="297"/>
  <c r="T170" i="297"/>
  <c r="P170" i="297"/>
  <c r="O170" i="297"/>
  <c r="T169" i="297"/>
  <c r="P169" i="297"/>
  <c r="O169" i="297"/>
  <c r="T167" i="297"/>
  <c r="P167" i="297"/>
  <c r="T166" i="297"/>
  <c r="P166" i="297"/>
  <c r="T165" i="297"/>
  <c r="P165" i="297"/>
  <c r="P163" i="297"/>
  <c r="V163" i="297" s="1"/>
  <c r="P162" i="297"/>
  <c r="V162" i="297" s="1"/>
  <c r="P161" i="297"/>
  <c r="V161" i="297"/>
  <c r="P160" i="297"/>
  <c r="V160" i="297" s="1"/>
  <c r="P159" i="297"/>
  <c r="V159" i="297" s="1"/>
  <c r="P158" i="297"/>
  <c r="V158" i="297" s="1"/>
  <c r="T157" i="297"/>
  <c r="P157" i="297"/>
  <c r="V157" i="297"/>
  <c r="P156" i="297"/>
  <c r="V156" i="297" s="1"/>
  <c r="V155" i="297"/>
  <c r="T155" i="297"/>
  <c r="P155" i="297"/>
  <c r="T152" i="297"/>
  <c r="P152" i="297"/>
  <c r="V152" i="297"/>
  <c r="T151" i="297"/>
  <c r="P151" i="297"/>
  <c r="V151" i="297"/>
  <c r="T150" i="297"/>
  <c r="P150" i="297"/>
  <c r="V150" i="297"/>
  <c r="T149" i="297"/>
  <c r="P149" i="297"/>
  <c r="V149" i="297" s="1"/>
  <c r="V148" i="297"/>
  <c r="T148" i="297"/>
  <c r="P148" i="297"/>
  <c r="T145" i="297"/>
  <c r="P145" i="297"/>
  <c r="V145" i="297"/>
  <c r="T144" i="297"/>
  <c r="P144" i="297"/>
  <c r="V144" i="297" s="1"/>
  <c r="V143" i="297"/>
  <c r="T143" i="297"/>
  <c r="P143" i="297"/>
  <c r="T142" i="297"/>
  <c r="P142" i="297"/>
  <c r="V142" i="297"/>
  <c r="T141" i="297"/>
  <c r="P141" i="297"/>
  <c r="V141" i="297"/>
  <c r="T140" i="297"/>
  <c r="P140" i="297"/>
  <c r="V140" i="297"/>
  <c r="T139" i="297"/>
  <c r="P139" i="297"/>
  <c r="T134" i="297"/>
  <c r="T133" i="297"/>
  <c r="M129" i="297"/>
  <c r="K130" i="297" s="1"/>
  <c r="K129" i="297"/>
  <c r="T128" i="297"/>
  <c r="P128" i="297"/>
  <c r="O128" i="297"/>
  <c r="T127" i="297"/>
  <c r="P127" i="297"/>
  <c r="O127" i="297"/>
  <c r="T126" i="297"/>
  <c r="P126" i="297"/>
  <c r="O126" i="297"/>
  <c r="T124" i="297"/>
  <c r="P124" i="297"/>
  <c r="O124" i="297"/>
  <c r="T123" i="297"/>
  <c r="P123" i="297"/>
  <c r="V123" i="297" s="1"/>
  <c r="O123" i="297"/>
  <c r="P192" i="297"/>
  <c r="V192" i="297"/>
  <c r="T121" i="297"/>
  <c r="P121" i="297"/>
  <c r="O121" i="297"/>
  <c r="T120" i="297"/>
  <c r="P120" i="297"/>
  <c r="O120" i="297"/>
  <c r="T118" i="297"/>
  <c r="P118" i="297"/>
  <c r="O118" i="297"/>
  <c r="T117" i="297"/>
  <c r="P117" i="297"/>
  <c r="O117" i="297"/>
  <c r="T116" i="297"/>
  <c r="P116" i="297"/>
  <c r="V116" i="297"/>
  <c r="O116" i="297"/>
  <c r="T114" i="297"/>
  <c r="P114" i="297"/>
  <c r="O114" i="297"/>
  <c r="T113" i="297"/>
  <c r="P113" i="297"/>
  <c r="O113" i="297"/>
  <c r="T111" i="297"/>
  <c r="P111" i="297"/>
  <c r="O111" i="297"/>
  <c r="T110" i="297"/>
  <c r="P110" i="297"/>
  <c r="O110" i="297"/>
  <c r="T109" i="297"/>
  <c r="P109" i="297"/>
  <c r="V109" i="297"/>
  <c r="O109" i="297"/>
  <c r="P107" i="297"/>
  <c r="O107" i="297"/>
  <c r="T106" i="297"/>
  <c r="T105" i="297"/>
  <c r="P105" i="297"/>
  <c r="O105" i="297"/>
  <c r="T104" i="297"/>
  <c r="P104" i="297"/>
  <c r="O104" i="297"/>
  <c r="T103" i="297"/>
  <c r="P103" i="297"/>
  <c r="O103" i="297"/>
  <c r="T101" i="297"/>
  <c r="P101" i="297"/>
  <c r="O101" i="297"/>
  <c r="O129" i="297" s="1"/>
  <c r="G98" i="297"/>
  <c r="P82" i="297"/>
  <c r="P81" i="297"/>
  <c r="P80" i="297"/>
  <c r="P78" i="297"/>
  <c r="P77" i="297"/>
  <c r="T76" i="297"/>
  <c r="P76" i="297"/>
  <c r="T75" i="297"/>
  <c r="P75" i="297"/>
  <c r="T74" i="297"/>
  <c r="P74" i="297"/>
  <c r="P72" i="297"/>
  <c r="P71" i="297"/>
  <c r="P70" i="297"/>
  <c r="T68" i="297"/>
  <c r="P68" i="297"/>
  <c r="T67" i="297"/>
  <c r="P67" i="297"/>
  <c r="T66" i="297"/>
  <c r="P66" i="297"/>
  <c r="T63" i="297"/>
  <c r="P63" i="297"/>
  <c r="T62" i="297"/>
  <c r="P62" i="297"/>
  <c r="T61" i="297"/>
  <c r="P61" i="297"/>
  <c r="T60" i="297"/>
  <c r="P60" i="297"/>
  <c r="T57" i="297"/>
  <c r="P57" i="297"/>
  <c r="P52" i="297"/>
  <c r="P51" i="297"/>
  <c r="P50" i="297"/>
  <c r="T49" i="297"/>
  <c r="P49" i="297"/>
  <c r="P53" i="297" s="1"/>
  <c r="T45" i="297"/>
  <c r="P45" i="297"/>
  <c r="O45" i="297"/>
  <c r="T44" i="297"/>
  <c r="P44" i="297"/>
  <c r="O44" i="297"/>
  <c r="T43" i="297"/>
  <c r="P43" i="297"/>
  <c r="O43" i="297"/>
  <c r="M40" i="297"/>
  <c r="T39" i="297"/>
  <c r="P39" i="297"/>
  <c r="O39" i="297"/>
  <c r="T38" i="297"/>
  <c r="P38" i="297"/>
  <c r="O38" i="297"/>
  <c r="T37" i="297"/>
  <c r="P37" i="297"/>
  <c r="O37" i="297"/>
  <c r="T36" i="297"/>
  <c r="P36" i="297"/>
  <c r="O36" i="297"/>
  <c r="T35" i="297"/>
  <c r="P35" i="297"/>
  <c r="O35" i="297"/>
  <c r="M32" i="297"/>
  <c r="T31" i="297"/>
  <c r="P31" i="297"/>
  <c r="O31" i="297"/>
  <c r="T30" i="297"/>
  <c r="P30" i="297"/>
  <c r="O30" i="297"/>
  <c r="T29" i="297"/>
  <c r="P29" i="297"/>
  <c r="O29" i="297"/>
  <c r="T28" i="297"/>
  <c r="P28" i="297"/>
  <c r="O28" i="297"/>
  <c r="T27" i="297"/>
  <c r="P27" i="297"/>
  <c r="O27" i="297"/>
  <c r="T26" i="297"/>
  <c r="P26" i="297"/>
  <c r="O26" i="297"/>
  <c r="M23" i="297"/>
  <c r="T22" i="297"/>
  <c r="P22" i="297"/>
  <c r="O22" i="297"/>
  <c r="T21" i="297"/>
  <c r="P21" i="297"/>
  <c r="O21" i="297"/>
  <c r="M18" i="297"/>
  <c r="M46" i="297" s="1"/>
  <c r="H66" i="12" s="1"/>
  <c r="H73" i="12" s="1"/>
  <c r="J66" i="12" s="1"/>
  <c r="T17" i="297"/>
  <c r="P17" i="297"/>
  <c r="O17" i="297"/>
  <c r="O46" i="297" s="1"/>
  <c r="T16" i="297"/>
  <c r="P16" i="297"/>
  <c r="O16" i="297"/>
  <c r="T15" i="297"/>
  <c r="P15" i="297"/>
  <c r="O15" i="297"/>
  <c r="T14" i="297"/>
  <c r="P14" i="297"/>
  <c r="O14" i="297"/>
  <c r="T13" i="297"/>
  <c r="P13" i="297"/>
  <c r="O13" i="297"/>
  <c r="T12" i="297"/>
  <c r="P12" i="297"/>
  <c r="O12" i="297"/>
  <c r="T11" i="297"/>
  <c r="P11" i="297"/>
  <c r="O11" i="297"/>
  <c r="T10" i="297"/>
  <c r="P10" i="297"/>
  <c r="O10" i="297"/>
  <c r="T9" i="297"/>
  <c r="P9" i="297"/>
  <c r="O9" i="297"/>
  <c r="T8" i="297"/>
  <c r="P8" i="297"/>
  <c r="O8" i="297"/>
  <c r="E6" i="12"/>
  <c r="F220" i="192"/>
  <c r="F4" i="298"/>
  <c r="N9" i="12"/>
  <c r="P9" i="12"/>
  <c r="N10" i="12"/>
  <c r="P10" i="12"/>
  <c r="N11" i="12"/>
  <c r="P11" i="12"/>
  <c r="N12" i="12"/>
  <c r="P12" i="12"/>
  <c r="J15" i="12" s="1"/>
  <c r="N13" i="12"/>
  <c r="P13" i="12"/>
  <c r="N14" i="12"/>
  <c r="P14" i="12"/>
  <c r="P75" i="12"/>
  <c r="P77" i="12"/>
  <c r="P100" i="12"/>
  <c r="P102" i="12"/>
  <c r="O8" i="192"/>
  <c r="P8" i="192"/>
  <c r="T8" i="192"/>
  <c r="O9" i="192"/>
  <c r="P9" i="192"/>
  <c r="P47" i="192" s="1"/>
  <c r="T9" i="192"/>
  <c r="O10" i="192"/>
  <c r="P10" i="192"/>
  <c r="T10" i="192"/>
  <c r="O11" i="192"/>
  <c r="P11" i="192"/>
  <c r="T11" i="192"/>
  <c r="O12" i="192"/>
  <c r="P12" i="192"/>
  <c r="T12" i="192"/>
  <c r="O13" i="192"/>
  <c r="P13" i="192"/>
  <c r="T13" i="192"/>
  <c r="O14" i="192"/>
  <c r="P14" i="192"/>
  <c r="T14" i="192"/>
  <c r="O15" i="192"/>
  <c r="P15" i="192"/>
  <c r="T15" i="192"/>
  <c r="O16" i="192"/>
  <c r="P16" i="192"/>
  <c r="T16" i="192"/>
  <c r="O17" i="192"/>
  <c r="P17" i="192"/>
  <c r="T17" i="192"/>
  <c r="M18" i="192"/>
  <c r="O21" i="192"/>
  <c r="P21" i="192"/>
  <c r="T21" i="192"/>
  <c r="O22" i="192"/>
  <c r="P22" i="192"/>
  <c r="T22" i="192"/>
  <c r="M23" i="192"/>
  <c r="O26" i="192"/>
  <c r="P26" i="192"/>
  <c r="T26" i="192"/>
  <c r="O27" i="192"/>
  <c r="P27" i="192"/>
  <c r="T27" i="192"/>
  <c r="O28" i="192"/>
  <c r="P28" i="192"/>
  <c r="T28" i="192"/>
  <c r="O29" i="192"/>
  <c r="P29" i="192"/>
  <c r="T29" i="192"/>
  <c r="O30" i="192"/>
  <c r="P30" i="192"/>
  <c r="T30" i="192"/>
  <c r="O31" i="192"/>
  <c r="P31" i="192"/>
  <c r="T31" i="192"/>
  <c r="M32" i="192"/>
  <c r="O35" i="192"/>
  <c r="P35" i="192"/>
  <c r="T35" i="192"/>
  <c r="O36" i="192"/>
  <c r="P36" i="192"/>
  <c r="T36" i="192"/>
  <c r="O37" i="192"/>
  <c r="P37" i="192"/>
  <c r="T37" i="192"/>
  <c r="O38" i="192"/>
  <c r="P38" i="192"/>
  <c r="T38" i="192"/>
  <c r="O39" i="192"/>
  <c r="P39" i="192"/>
  <c r="T39" i="192"/>
  <c r="M40" i="192"/>
  <c r="O43" i="192"/>
  <c r="P43" i="192"/>
  <c r="T43" i="192"/>
  <c r="O44" i="192"/>
  <c r="P44" i="192"/>
  <c r="T44" i="192"/>
  <c r="O45" i="192"/>
  <c r="P45" i="192"/>
  <c r="T45" i="192"/>
  <c r="P49" i="192"/>
  <c r="T49" i="192"/>
  <c r="P50" i="192"/>
  <c r="P51" i="192"/>
  <c r="P52" i="192"/>
  <c r="P57" i="192"/>
  <c r="T57" i="192"/>
  <c r="P60" i="192"/>
  <c r="T60" i="192"/>
  <c r="P61" i="192"/>
  <c r="T61" i="192"/>
  <c r="P62" i="192"/>
  <c r="T62" i="192"/>
  <c r="P63" i="192"/>
  <c r="T63" i="192"/>
  <c r="P66" i="192"/>
  <c r="T66" i="192"/>
  <c r="P67" i="192"/>
  <c r="T67" i="192"/>
  <c r="P68" i="192"/>
  <c r="T68" i="192"/>
  <c r="P70" i="192"/>
  <c r="P71" i="192"/>
  <c r="P72" i="192"/>
  <c r="P74" i="192"/>
  <c r="T74" i="192"/>
  <c r="P75" i="192"/>
  <c r="T75" i="192"/>
  <c r="P76" i="192"/>
  <c r="T76" i="192"/>
  <c r="P77" i="192"/>
  <c r="P78" i="192"/>
  <c r="P80" i="192"/>
  <c r="P81" i="192"/>
  <c r="P82" i="192"/>
  <c r="P83" i="192" s="1"/>
  <c r="G98" i="192"/>
  <c r="O101" i="192"/>
  <c r="P101" i="192"/>
  <c r="T101" i="192"/>
  <c r="O103" i="192"/>
  <c r="P103" i="192"/>
  <c r="T103" i="192"/>
  <c r="O104" i="192"/>
  <c r="P104" i="192"/>
  <c r="T104" i="192"/>
  <c r="O105" i="192"/>
  <c r="P105" i="192"/>
  <c r="T105" i="192"/>
  <c r="T106" i="192"/>
  <c r="O107" i="192"/>
  <c r="P107" i="192"/>
  <c r="P131" i="192" s="1"/>
  <c r="O109" i="192"/>
  <c r="P109" i="192"/>
  <c r="V109" i="192"/>
  <c r="T109" i="192"/>
  <c r="O110" i="192"/>
  <c r="P110" i="192"/>
  <c r="T110" i="192"/>
  <c r="O111" i="192"/>
  <c r="P111" i="192"/>
  <c r="T111" i="192"/>
  <c r="O113" i="192"/>
  <c r="P113" i="192"/>
  <c r="T113" i="192"/>
  <c r="O114" i="192"/>
  <c r="P114" i="192"/>
  <c r="T114" i="192"/>
  <c r="O116" i="192"/>
  <c r="P116" i="192"/>
  <c r="V116" i="192"/>
  <c r="T116" i="192"/>
  <c r="O117" i="192"/>
  <c r="P117" i="192"/>
  <c r="T117" i="192"/>
  <c r="O118" i="192"/>
  <c r="P118" i="192"/>
  <c r="T118" i="192"/>
  <c r="O120" i="192"/>
  <c r="P120" i="192"/>
  <c r="T120" i="192"/>
  <c r="O121" i="192"/>
  <c r="P121" i="192"/>
  <c r="T121" i="192"/>
  <c r="O123" i="192"/>
  <c r="P123" i="192"/>
  <c r="V123" i="192"/>
  <c r="T123" i="192"/>
  <c r="O124" i="192"/>
  <c r="P124" i="192"/>
  <c r="T124" i="192"/>
  <c r="O126" i="192"/>
  <c r="P126" i="192"/>
  <c r="T126" i="192"/>
  <c r="O127" i="192"/>
  <c r="P127" i="192"/>
  <c r="T127" i="192"/>
  <c r="O128" i="192"/>
  <c r="P128" i="192"/>
  <c r="T128" i="192"/>
  <c r="K129" i="192"/>
  <c r="K130" i="192" s="1"/>
  <c r="M129" i="192"/>
  <c r="T133" i="192"/>
  <c r="T134" i="192"/>
  <c r="P139" i="192"/>
  <c r="V139" i="192"/>
  <c r="T139" i="192"/>
  <c r="P140" i="192"/>
  <c r="V140" i="192" s="1"/>
  <c r="T140" i="192"/>
  <c r="P141" i="192"/>
  <c r="V141" i="192" s="1"/>
  <c r="T141" i="192"/>
  <c r="P142" i="192"/>
  <c r="V142" i="192"/>
  <c r="T142" i="192"/>
  <c r="P143" i="192"/>
  <c r="V143" i="192"/>
  <c r="T143" i="192"/>
  <c r="P144" i="192"/>
  <c r="V144" i="192"/>
  <c r="T144" i="192"/>
  <c r="P145" i="192"/>
  <c r="V145" i="192" s="1"/>
  <c r="T145" i="192"/>
  <c r="P148" i="192"/>
  <c r="V148" i="192" s="1"/>
  <c r="T148" i="192"/>
  <c r="P149" i="192"/>
  <c r="V149" i="192"/>
  <c r="T149" i="192"/>
  <c r="P150" i="192"/>
  <c r="V150" i="192" s="1"/>
  <c r="T150" i="192"/>
  <c r="P151" i="192"/>
  <c r="T151" i="192"/>
  <c r="P152" i="192"/>
  <c r="V152" i="192"/>
  <c r="T152" i="192"/>
  <c r="P155" i="192"/>
  <c r="V155" i="192" s="1"/>
  <c r="T155" i="192"/>
  <c r="P156" i="192"/>
  <c r="V156" i="192" s="1"/>
  <c r="P157" i="192"/>
  <c r="V157" i="192"/>
  <c r="T157" i="192"/>
  <c r="P158" i="192"/>
  <c r="V158" i="192" s="1"/>
  <c r="P159" i="192"/>
  <c r="V159" i="192" s="1"/>
  <c r="P160" i="192"/>
  <c r="V160" i="192"/>
  <c r="P161" i="192"/>
  <c r="V161" i="192"/>
  <c r="P162" i="192"/>
  <c r="V162" i="192" s="1"/>
  <c r="P163" i="192"/>
  <c r="V163" i="192" s="1"/>
  <c r="P165" i="192"/>
  <c r="T165" i="192"/>
  <c r="P166" i="192"/>
  <c r="T166" i="192"/>
  <c r="P167" i="192"/>
  <c r="T167" i="192"/>
  <c r="O169" i="192"/>
  <c r="P169" i="192"/>
  <c r="T169" i="192"/>
  <c r="O170" i="192"/>
  <c r="P170" i="192"/>
  <c r="T170" i="192"/>
  <c r="T174" i="192"/>
  <c r="T175" i="192"/>
  <c r="V178" i="192"/>
  <c r="T179" i="192"/>
  <c r="V179" i="192"/>
  <c r="T180" i="192"/>
  <c r="P181" i="192"/>
  <c r="V181" i="192"/>
  <c r="P182" i="192"/>
  <c r="T182" i="192" s="1"/>
  <c r="P183" i="192"/>
  <c r="T183" i="192" s="1"/>
  <c r="P184" i="192"/>
  <c r="V184" i="192"/>
  <c r="P185" i="192"/>
  <c r="V185" i="192" s="1"/>
  <c r="P186" i="192"/>
  <c r="V186" i="192"/>
  <c r="P187" i="192"/>
  <c r="V187" i="192" s="1"/>
  <c r="P188" i="192"/>
  <c r="V188" i="192"/>
  <c r="T190" i="192"/>
  <c r="P191" i="192"/>
  <c r="V191" i="192" s="1"/>
  <c r="P192" i="192"/>
  <c r="V192" i="192" s="1"/>
  <c r="J198" i="192"/>
  <c r="J206" i="192"/>
  <c r="K206" i="192"/>
  <c r="G221" i="192"/>
  <c r="P226" i="192"/>
  <c r="P230" i="192" s="1"/>
  <c r="T226" i="192"/>
  <c r="T227" i="192"/>
  <c r="T228" i="192"/>
  <c r="P229" i="192"/>
  <c r="T229" i="192"/>
  <c r="P233" i="192"/>
  <c r="T233" i="192"/>
  <c r="P234" i="192"/>
  <c r="V234" i="192" s="1"/>
  <c r="T234" i="192"/>
  <c r="P235" i="192"/>
  <c r="V235" i="192" s="1"/>
  <c r="T235" i="192"/>
  <c r="P236" i="192"/>
  <c r="V236" i="192" s="1"/>
  <c r="T236" i="192"/>
  <c r="P237" i="192"/>
  <c r="V237" i="192" s="1"/>
  <c r="T237" i="192"/>
  <c r="P238" i="192"/>
  <c r="V238" i="192"/>
  <c r="T238" i="192"/>
  <c r="P239" i="192"/>
  <c r="V239" i="192"/>
  <c r="T239" i="192"/>
  <c r="P242" i="192"/>
  <c r="V242" i="192"/>
  <c r="T242" i="192"/>
  <c r="P243" i="192"/>
  <c r="V243" i="192" s="1"/>
  <c r="T243" i="192"/>
  <c r="T244" i="192"/>
  <c r="V244" i="192"/>
  <c r="P245" i="192"/>
  <c r="V245" i="192"/>
  <c r="T245" i="192"/>
  <c r="P249" i="192"/>
  <c r="T249" i="192"/>
  <c r="P250" i="192"/>
  <c r="V250" i="192" s="1"/>
  <c r="T250" i="192"/>
  <c r="P251" i="192"/>
  <c r="T251" i="192"/>
  <c r="P252" i="192"/>
  <c r="V252" i="192" s="1"/>
  <c r="T252" i="192"/>
  <c r="P253" i="192"/>
  <c r="V253" i="192" s="1"/>
  <c r="T253" i="192"/>
  <c r="P254" i="192"/>
  <c r="V254" i="192"/>
  <c r="T254" i="192"/>
  <c r="P255" i="192"/>
  <c r="T255" i="192"/>
  <c r="V255" i="192"/>
  <c r="P256" i="192"/>
  <c r="V256" i="192" s="1"/>
  <c r="T256" i="192"/>
  <c r="P260" i="192"/>
  <c r="T260" i="192"/>
  <c r="V260" i="192"/>
  <c r="P261" i="192"/>
  <c r="T261" i="192"/>
  <c r="P262" i="192"/>
  <c r="V262" i="192" s="1"/>
  <c r="T262" i="192"/>
  <c r="P263" i="192"/>
  <c r="T263" i="192"/>
  <c r="V263" i="192"/>
  <c r="P264" i="192"/>
  <c r="V264" i="192"/>
  <c r="T264" i="192"/>
  <c r="P265" i="192"/>
  <c r="V265" i="192"/>
  <c r="T265" i="192"/>
  <c r="P266" i="192"/>
  <c r="T266" i="192"/>
  <c r="P267" i="192"/>
  <c r="V267" i="192" s="1"/>
  <c r="T267" i="192"/>
  <c r="P268" i="192"/>
  <c r="V268" i="192"/>
  <c r="T268" i="192"/>
  <c r="P269" i="192"/>
  <c r="V269" i="192" s="1"/>
  <c r="T269" i="192"/>
  <c r="P270" i="192"/>
  <c r="V270" i="192" s="1"/>
  <c r="T270" i="192"/>
  <c r="P271" i="192"/>
  <c r="T271" i="192"/>
  <c r="V271" i="192"/>
  <c r="P272" i="192"/>
  <c r="V272" i="192" s="1"/>
  <c r="T272" i="192"/>
  <c r="P275" i="192"/>
  <c r="V275" i="192"/>
  <c r="T275" i="192"/>
  <c r="P276" i="192"/>
  <c r="T276" i="192"/>
  <c r="P277" i="192"/>
  <c r="V277" i="192" s="1"/>
  <c r="T277" i="192"/>
  <c r="K346" i="192"/>
  <c r="K347" i="192"/>
  <c r="M347" i="192"/>
  <c r="K348" i="192"/>
  <c r="K350" i="192"/>
  <c r="M350" i="192"/>
  <c r="K351" i="192"/>
  <c r="F8" i="30"/>
  <c r="F10" i="30"/>
  <c r="F12" i="30"/>
  <c r="B21" i="30"/>
  <c r="C21" i="30"/>
  <c r="C23" i="30" s="1"/>
  <c r="D21" i="30"/>
  <c r="I21" i="30" s="1"/>
  <c r="I23" i="30" s="1"/>
  <c r="D23" i="30"/>
  <c r="E21" i="30"/>
  <c r="F21" i="30"/>
  <c r="G21" i="30"/>
  <c r="J21" i="30" s="1"/>
  <c r="J23" i="30" s="1"/>
  <c r="H21" i="30"/>
  <c r="K21" i="30" s="1"/>
  <c r="K23" i="30" s="1"/>
  <c r="L21" i="30"/>
  <c r="E23" i="30"/>
  <c r="B44" i="30"/>
  <c r="C44" i="30"/>
  <c r="D44" i="30"/>
  <c r="J44" i="30"/>
  <c r="E44" i="30"/>
  <c r="F44" i="30"/>
  <c r="G44" i="30"/>
  <c r="H44" i="30"/>
  <c r="L44" i="30"/>
  <c r="B45" i="30"/>
  <c r="C45" i="30"/>
  <c r="D45" i="30"/>
  <c r="E45" i="30"/>
  <c r="F45" i="30"/>
  <c r="I45" i="30" s="1"/>
  <c r="G45" i="30"/>
  <c r="J45" i="30"/>
  <c r="H45" i="30"/>
  <c r="K45" i="30"/>
  <c r="L45" i="30"/>
  <c r="B47" i="30"/>
  <c r="C47" i="30"/>
  <c r="D47" i="30"/>
  <c r="E47" i="30"/>
  <c r="F47" i="30"/>
  <c r="I47" i="30"/>
  <c r="G47" i="30"/>
  <c r="J47" i="30"/>
  <c r="H47" i="30"/>
  <c r="K47" i="30" s="1"/>
  <c r="L47" i="30"/>
  <c r="C208" i="30"/>
  <c r="H208" i="30"/>
  <c r="C209" i="30"/>
  <c r="I209" i="30"/>
  <c r="C210" i="30"/>
  <c r="I210" i="30" s="1"/>
  <c r="H210" i="30"/>
  <c r="C211" i="30"/>
  <c r="I211" i="30" s="1"/>
  <c r="C212" i="30"/>
  <c r="I212" i="30"/>
  <c r="H212" i="30"/>
  <c r="C213" i="30"/>
  <c r="C214" i="30"/>
  <c r="H214" i="30" s="1"/>
  <c r="I214" i="30"/>
  <c r="C215" i="30"/>
  <c r="G215" i="30" s="1"/>
  <c r="C216" i="30"/>
  <c r="C217" i="30"/>
  <c r="C218" i="30"/>
  <c r="I218" i="30" s="1"/>
  <c r="H218" i="30"/>
  <c r="C219" i="30"/>
  <c r="H219" i="30"/>
  <c r="A3" i="200"/>
  <c r="A4" i="200" s="1"/>
  <c r="A5" i="200" s="1"/>
  <c r="A6" i="200" s="1"/>
  <c r="A7" i="200"/>
  <c r="A8" i="200"/>
  <c r="A9" i="200" s="1"/>
  <c r="A10" i="200"/>
  <c r="A11" i="200" s="1"/>
  <c r="A12" i="200" s="1"/>
  <c r="A13" i="200" s="1"/>
  <c r="A14" i="200" s="1"/>
  <c r="A15" i="200" s="1"/>
  <c r="A16" i="200" s="1"/>
  <c r="A17" i="200" s="1"/>
  <c r="A18" i="200" s="1"/>
  <c r="A19" i="200" s="1"/>
  <c r="A20" i="200" s="1"/>
  <c r="A21" i="200" s="1"/>
  <c r="A22" i="200" s="1"/>
  <c r="A23" i="200" s="1"/>
  <c r="A24" i="200" s="1"/>
  <c r="A25" i="200" s="1"/>
  <c r="A26" i="200" s="1"/>
  <c r="A27" i="200" s="1"/>
  <c r="A28" i="200" s="1"/>
  <c r="A29" i="200" s="1"/>
  <c r="A30" i="200" s="1"/>
  <c r="A31" i="200" s="1"/>
  <c r="A32" i="200" s="1"/>
  <c r="A33" i="200" s="1"/>
  <c r="A34" i="200" s="1"/>
  <c r="A35" i="200" s="1"/>
  <c r="A36" i="200" s="1"/>
  <c r="A37" i="200" s="1"/>
  <c r="A38" i="200" s="1"/>
  <c r="A39" i="200" s="1"/>
  <c r="A40" i="200" s="1"/>
  <c r="A41" i="200" s="1"/>
  <c r="A42" i="200" s="1"/>
  <c r="A43" i="200" s="1"/>
  <c r="A44" i="200" s="1"/>
  <c r="A45" i="200" s="1"/>
  <c r="A46" i="200" s="1"/>
  <c r="A47" i="200" s="1"/>
  <c r="A48" i="200" s="1"/>
  <c r="A49" i="200" s="1"/>
  <c r="A50" i="200" s="1"/>
  <c r="A51" i="200" s="1"/>
  <c r="A52" i="200" s="1"/>
  <c r="H211" i="30"/>
  <c r="P175" i="192"/>
  <c r="P176" i="192" s="1"/>
  <c r="R10" i="12"/>
  <c r="L8" i="30" s="1"/>
  <c r="G208" i="30"/>
  <c r="I208" i="30"/>
  <c r="V101" i="298"/>
  <c r="P134" i="298"/>
  <c r="P135" i="298" s="1"/>
  <c r="V181" i="298"/>
  <c r="P191" i="298"/>
  <c r="V191" i="298"/>
  <c r="T183" i="298"/>
  <c r="I219" i="30"/>
  <c r="G219" i="30"/>
  <c r="G218" i="30"/>
  <c r="V181" i="297"/>
  <c r="P191" i="297"/>
  <c r="V191" i="297" s="1"/>
  <c r="V233" i="297"/>
  <c r="P278" i="297"/>
  <c r="M46" i="192"/>
  <c r="R13" i="12"/>
  <c r="L11" i="30" s="1"/>
  <c r="G212" i="30"/>
  <c r="V101" i="192"/>
  <c r="P53" i="192"/>
  <c r="P134" i="192"/>
  <c r="P135" i="192" s="1"/>
  <c r="F220" i="298"/>
  <c r="F97" i="298"/>
  <c r="F7" i="30"/>
  <c r="F4" i="192"/>
  <c r="F97" i="297"/>
  <c r="F97" i="192"/>
  <c r="J73" i="12"/>
  <c r="D20" i="30"/>
  <c r="L77" i="12"/>
  <c r="L102" i="12"/>
  <c r="I217" i="30"/>
  <c r="G217" i="30"/>
  <c r="V250" i="298"/>
  <c r="H217" i="30"/>
  <c r="P171" i="298"/>
  <c r="V141" i="298"/>
  <c r="H216" i="30"/>
  <c r="I216" i="30"/>
  <c r="G216" i="30"/>
  <c r="V151" i="192"/>
  <c r="P174" i="192"/>
  <c r="P133" i="192"/>
  <c r="P273" i="298"/>
  <c r="G15" i="12"/>
  <c r="C63" i="30" s="1"/>
  <c r="R9" i="12"/>
  <c r="L7" i="30" s="1"/>
  <c r="T183" i="297"/>
  <c r="V183" i="297"/>
  <c r="V261" i="297"/>
  <c r="P273" i="297"/>
  <c r="P246" i="298"/>
  <c r="V276" i="298"/>
  <c r="V261" i="192"/>
  <c r="V183" i="192"/>
  <c r="P189" i="192"/>
  <c r="P193" i="192" s="1"/>
  <c r="P83" i="297"/>
  <c r="V101" i="297"/>
  <c r="V251" i="192"/>
  <c r="R14" i="12"/>
  <c r="V250" i="297"/>
  <c r="P257" i="297"/>
  <c r="F220" i="297"/>
  <c r="R11" i="12"/>
  <c r="L9" i="30" s="1"/>
  <c r="H215" i="30"/>
  <c r="F4" i="297"/>
  <c r="I215" i="30"/>
  <c r="P133" i="297"/>
  <c r="P133" i="298"/>
  <c r="C73" i="30"/>
  <c r="G73" i="30" s="1"/>
  <c r="G78" i="30" s="1"/>
  <c r="C50" i="30"/>
  <c r="C51" i="30"/>
  <c r="C55" i="30"/>
  <c r="H73" i="30"/>
  <c r="H78" i="30" s="1"/>
  <c r="G63" i="30" l="1"/>
  <c r="F63" i="30"/>
  <c r="V139" i="297"/>
  <c r="P171" i="297"/>
  <c r="J98" i="12"/>
  <c r="D43" i="30"/>
  <c r="P171" i="192"/>
  <c r="P172" i="192" s="1"/>
  <c r="V249" i="192"/>
  <c r="P257" i="192"/>
  <c r="V186" i="298"/>
  <c r="P189" i="298"/>
  <c r="F51" i="30"/>
  <c r="G51" i="30"/>
  <c r="F50" i="30"/>
  <c r="F55" i="30" s="1"/>
  <c r="G50" i="30"/>
  <c r="G55" i="30" s="1"/>
  <c r="C54" i="30"/>
  <c r="K78" i="30"/>
  <c r="C231" i="30"/>
  <c r="V189" i="192"/>
  <c r="P172" i="298"/>
  <c r="P136" i="298"/>
  <c r="K44" i="30"/>
  <c r="I44" i="30"/>
  <c r="P47" i="298"/>
  <c r="C78" i="30"/>
  <c r="I73" i="30"/>
  <c r="I78" i="30" s="1"/>
  <c r="P135" i="297"/>
  <c r="C75" i="30"/>
  <c r="C66" i="30"/>
  <c r="C62" i="30"/>
  <c r="C65" i="30"/>
  <c r="C74" i="30"/>
  <c r="I67" i="30"/>
  <c r="I55" i="30"/>
  <c r="C76" i="30"/>
  <c r="C77" i="30"/>
  <c r="C52" i="30"/>
  <c r="C53" i="30"/>
  <c r="G16" i="12"/>
  <c r="C64" i="30"/>
  <c r="V266" i="192"/>
  <c r="P273" i="192"/>
  <c r="P136" i="192"/>
  <c r="O129" i="192"/>
  <c r="P54" i="192"/>
  <c r="P84" i="192" s="1"/>
  <c r="V233" i="192"/>
  <c r="P246" i="192"/>
  <c r="P279" i="192" s="1"/>
  <c r="P47" i="297"/>
  <c r="P54" i="297" s="1"/>
  <c r="P84" i="297" s="1"/>
  <c r="O129" i="298"/>
  <c r="H213" i="30"/>
  <c r="G213" i="30"/>
  <c r="I213" i="30"/>
  <c r="I220" i="30" s="1"/>
  <c r="G209" i="30"/>
  <c r="H209" i="30"/>
  <c r="C220" i="30"/>
  <c r="V276" i="192"/>
  <c r="P278" i="192"/>
  <c r="P131" i="297"/>
  <c r="P53" i="298"/>
  <c r="P279" i="298"/>
  <c r="R12" i="12"/>
  <c r="L10" i="30" s="1"/>
  <c r="C90" i="30"/>
  <c r="C130" i="30"/>
  <c r="C148" i="30"/>
  <c r="P246" i="297"/>
  <c r="P279" i="297" s="1"/>
  <c r="V235" i="297"/>
  <c r="O46" i="298"/>
  <c r="O46" i="192"/>
  <c r="P175" i="297"/>
  <c r="P176" i="297" s="1"/>
  <c r="P257" i="298"/>
  <c r="G210" i="30"/>
  <c r="G214" i="30"/>
  <c r="P189" i="297"/>
  <c r="P278" i="298"/>
  <c r="G211" i="30"/>
  <c r="T182" i="297"/>
  <c r="V182" i="192"/>
  <c r="O4" i="192" l="1"/>
  <c r="O97" i="192"/>
  <c r="O220" i="192"/>
  <c r="F52" i="30"/>
  <c r="G52" i="30"/>
  <c r="H77" i="30"/>
  <c r="G77" i="30"/>
  <c r="I77" i="30"/>
  <c r="P172" i="297"/>
  <c r="P136" i="297"/>
  <c r="G76" i="30"/>
  <c r="H76" i="30"/>
  <c r="I76" i="30"/>
  <c r="M97" i="297"/>
  <c r="M4" i="297"/>
  <c r="F20" i="30" s="1"/>
  <c r="I20" i="30" s="1"/>
  <c r="M220" i="297"/>
  <c r="F64" i="30"/>
  <c r="G64" i="30"/>
  <c r="H74" i="30"/>
  <c r="I74" i="30"/>
  <c r="G74" i="30"/>
  <c r="P54" i="298"/>
  <c r="P84" i="298" s="1"/>
  <c r="I231" i="30"/>
  <c r="G231" i="30"/>
  <c r="H231" i="30"/>
  <c r="P193" i="298"/>
  <c r="P194" i="298" s="1"/>
  <c r="V189" i="298"/>
  <c r="O220" i="298"/>
  <c r="O4" i="298"/>
  <c r="H43" i="30" s="1"/>
  <c r="K43" i="30" s="1"/>
  <c r="O97" i="298"/>
  <c r="F66" i="30"/>
  <c r="G66" i="30"/>
  <c r="P193" i="297"/>
  <c r="V189" i="297"/>
  <c r="O97" i="297"/>
  <c r="O220" i="297"/>
  <c r="O4" i="297"/>
  <c r="H20" i="30" s="1"/>
  <c r="K20" i="30" s="1"/>
  <c r="G148" i="30"/>
  <c r="H148" i="30"/>
  <c r="I148" i="30"/>
  <c r="I130" i="30"/>
  <c r="H130" i="30"/>
  <c r="G130" i="30"/>
  <c r="G90" i="30"/>
  <c r="I90" i="30"/>
  <c r="H90" i="30"/>
  <c r="H220" i="30"/>
  <c r="C186" i="30"/>
  <c r="C190" i="30"/>
  <c r="C150" i="30"/>
  <c r="L240" i="30"/>
  <c r="C156" i="30"/>
  <c r="C174" i="30"/>
  <c r="C154" i="30"/>
  <c r="K121" i="30"/>
  <c r="C228" i="30"/>
  <c r="C119" i="30"/>
  <c r="C117" i="30"/>
  <c r="C188" i="30"/>
  <c r="C96" i="30"/>
  <c r="C134" i="30"/>
  <c r="C175" i="30"/>
  <c r="C94" i="30"/>
  <c r="C191" i="30"/>
  <c r="C195" i="30"/>
  <c r="C238" i="30"/>
  <c r="C114" i="30"/>
  <c r="C193" i="30"/>
  <c r="C92" i="30"/>
  <c r="C138" i="30"/>
  <c r="K99" i="30"/>
  <c r="C132" i="30"/>
  <c r="C167" i="30"/>
  <c r="L12" i="30"/>
  <c r="C185" i="30"/>
  <c r="C131" i="30"/>
  <c r="C194" i="30"/>
  <c r="C235" i="30"/>
  <c r="C115" i="30"/>
  <c r="C133" i="30"/>
  <c r="C184" i="30"/>
  <c r="C172" i="30"/>
  <c r="C171" i="30"/>
  <c r="C111" i="30"/>
  <c r="C112" i="30"/>
  <c r="C229" i="30"/>
  <c r="C165" i="30"/>
  <c r="C230" i="30"/>
  <c r="C127" i="30"/>
  <c r="C145" i="30"/>
  <c r="L178" i="30"/>
  <c r="C147" i="30"/>
  <c r="C237" i="30"/>
  <c r="C232" i="30"/>
  <c r="C239" i="30"/>
  <c r="C173" i="30"/>
  <c r="C120" i="30"/>
  <c r="C88" i="30"/>
  <c r="C151" i="30"/>
  <c r="L220" i="30"/>
  <c r="K139" i="30"/>
  <c r="C109" i="30"/>
  <c r="C136" i="30"/>
  <c r="C152" i="30"/>
  <c r="C187" i="30"/>
  <c r="C110" i="30"/>
  <c r="C234" i="30"/>
  <c r="K196" i="30"/>
  <c r="C116" i="30"/>
  <c r="C164" i="30"/>
  <c r="C176" i="30"/>
  <c r="K157" i="30"/>
  <c r="C155" i="30"/>
  <c r="C93" i="30"/>
  <c r="C129" i="30"/>
  <c r="C236" i="30"/>
  <c r="C118" i="30"/>
  <c r="C192" i="30"/>
  <c r="C149" i="30"/>
  <c r="C95" i="30"/>
  <c r="C189" i="30"/>
  <c r="C91" i="30"/>
  <c r="C87" i="30"/>
  <c r="K220" i="30"/>
  <c r="C163" i="30"/>
  <c r="C146" i="30"/>
  <c r="C137" i="30"/>
  <c r="C166" i="30"/>
  <c r="K240" i="30"/>
  <c r="F13" i="30" s="1"/>
  <c r="F14" i="30" s="1"/>
  <c r="C168" i="30"/>
  <c r="C113" i="30"/>
  <c r="C135" i="30"/>
  <c r="C233" i="30"/>
  <c r="F11" i="30"/>
  <c r="C128" i="30"/>
  <c r="C89" i="30"/>
  <c r="C153" i="30"/>
  <c r="C98" i="30"/>
  <c r="C97" i="30"/>
  <c r="G65" i="30"/>
  <c r="F65" i="30"/>
  <c r="P194" i="192"/>
  <c r="P280" i="192" s="1"/>
  <c r="M220" i="192"/>
  <c r="M97" i="192"/>
  <c r="M4" i="192"/>
  <c r="F54" i="30"/>
  <c r="G54" i="30"/>
  <c r="G75" i="30"/>
  <c r="I75" i="30"/>
  <c r="H75" i="30"/>
  <c r="G220" i="30"/>
  <c r="G53" i="30"/>
  <c r="F53" i="30"/>
  <c r="F62" i="30"/>
  <c r="F67" i="30" s="1"/>
  <c r="C67" i="30"/>
  <c r="G62" i="30"/>
  <c r="G67" i="30" s="1"/>
  <c r="P220" i="192" l="1"/>
  <c r="P97" i="192"/>
  <c r="P4" i="192"/>
  <c r="I146" i="30"/>
  <c r="G146" i="30"/>
  <c r="H146" i="30"/>
  <c r="J164" i="30"/>
  <c r="L164" i="30"/>
  <c r="K164" i="30"/>
  <c r="C121" i="30"/>
  <c r="G109" i="30"/>
  <c r="G121" i="30" s="1"/>
  <c r="I109" i="30"/>
  <c r="I121" i="30" s="1"/>
  <c r="H109" i="30"/>
  <c r="H121" i="30" s="1"/>
  <c r="I232" i="30"/>
  <c r="H232" i="30"/>
  <c r="G232" i="30"/>
  <c r="H235" i="30"/>
  <c r="I235" i="30"/>
  <c r="G235" i="30"/>
  <c r="H138" i="30"/>
  <c r="I138" i="30"/>
  <c r="G138" i="30"/>
  <c r="L175" i="30"/>
  <c r="K175" i="30"/>
  <c r="J175" i="30"/>
  <c r="G154" i="30"/>
  <c r="H154" i="30"/>
  <c r="I154" i="30"/>
  <c r="I98" i="30"/>
  <c r="G98" i="30"/>
  <c r="H98" i="30"/>
  <c r="G91" i="30"/>
  <c r="I91" i="30"/>
  <c r="H91" i="30"/>
  <c r="I110" i="30"/>
  <c r="H110" i="30"/>
  <c r="G110" i="30"/>
  <c r="K172" i="30"/>
  <c r="J172" i="30"/>
  <c r="L172" i="30"/>
  <c r="I117" i="30"/>
  <c r="G117" i="30"/>
  <c r="H117" i="30"/>
  <c r="N4" i="298"/>
  <c r="G43" i="30" s="1"/>
  <c r="J43" i="30" s="1"/>
  <c r="N97" i="298"/>
  <c r="N220" i="298"/>
  <c r="I153" i="30"/>
  <c r="H153" i="30"/>
  <c r="G153" i="30"/>
  <c r="H189" i="30"/>
  <c r="I189" i="30"/>
  <c r="G189" i="30"/>
  <c r="G187" i="30"/>
  <c r="I187" i="30"/>
  <c r="H187" i="30"/>
  <c r="I127" i="30"/>
  <c r="I139" i="30" s="1"/>
  <c r="H127" i="30"/>
  <c r="H139" i="30" s="1"/>
  <c r="G127" i="30"/>
  <c r="G139" i="30" s="1"/>
  <c r="C139" i="30"/>
  <c r="L167" i="30"/>
  <c r="K167" i="30"/>
  <c r="J167" i="30"/>
  <c r="G195" i="30"/>
  <c r="I195" i="30"/>
  <c r="H195" i="30"/>
  <c r="G119" i="30"/>
  <c r="I119" i="30"/>
  <c r="H119" i="30"/>
  <c r="H190" i="30"/>
  <c r="G190" i="30"/>
  <c r="I190" i="30"/>
  <c r="P194" i="297"/>
  <c r="G89" i="30"/>
  <c r="I89" i="30"/>
  <c r="H89" i="30"/>
  <c r="K166" i="30"/>
  <c r="J166" i="30"/>
  <c r="L166" i="30"/>
  <c r="I128" i="30"/>
  <c r="G128" i="30"/>
  <c r="H128" i="30"/>
  <c r="I137" i="30"/>
  <c r="H137" i="30"/>
  <c r="G137" i="30"/>
  <c r="H149" i="30"/>
  <c r="I149" i="30"/>
  <c r="G149" i="30"/>
  <c r="K176" i="30"/>
  <c r="L176" i="30"/>
  <c r="J176" i="30"/>
  <c r="G136" i="30"/>
  <c r="H136" i="30"/>
  <c r="I136" i="30"/>
  <c r="G239" i="30"/>
  <c r="I239" i="30"/>
  <c r="H239" i="30"/>
  <c r="L165" i="30"/>
  <c r="J165" i="30"/>
  <c r="K165" i="30"/>
  <c r="H115" i="30"/>
  <c r="G115" i="30"/>
  <c r="I115" i="30"/>
  <c r="I94" i="30"/>
  <c r="G94" i="30"/>
  <c r="H94" i="30"/>
  <c r="M97" i="298"/>
  <c r="M220" i="298"/>
  <c r="M4" i="298"/>
  <c r="F43" i="30" s="1"/>
  <c r="I43" i="30" s="1"/>
  <c r="P280" i="298"/>
  <c r="G233" i="30"/>
  <c r="H233" i="30"/>
  <c r="I233" i="30"/>
  <c r="G118" i="30"/>
  <c r="H118" i="30"/>
  <c r="I118" i="30"/>
  <c r="H194" i="30"/>
  <c r="I194" i="30"/>
  <c r="G194" i="30"/>
  <c r="I135" i="30"/>
  <c r="H135" i="30"/>
  <c r="G135" i="30"/>
  <c r="H236" i="30"/>
  <c r="G236" i="30"/>
  <c r="I236" i="30"/>
  <c r="G147" i="30"/>
  <c r="I147" i="30"/>
  <c r="H147" i="30"/>
  <c r="I111" i="30"/>
  <c r="H111" i="30"/>
  <c r="G111" i="30"/>
  <c r="G131" i="30"/>
  <c r="H131" i="30"/>
  <c r="I131" i="30"/>
  <c r="I193" i="30"/>
  <c r="H193" i="30"/>
  <c r="G193" i="30"/>
  <c r="G96" i="30"/>
  <c r="I96" i="30"/>
  <c r="H96" i="30"/>
  <c r="G156" i="30"/>
  <c r="H156" i="30"/>
  <c r="I156" i="30"/>
  <c r="L163" i="30"/>
  <c r="L177" i="30" s="1"/>
  <c r="C177" i="30"/>
  <c r="K163" i="30"/>
  <c r="K177" i="30" s="1"/>
  <c r="J163" i="30"/>
  <c r="J177" i="30" s="1"/>
  <c r="G116" i="30"/>
  <c r="I116" i="30"/>
  <c r="H116" i="30"/>
  <c r="I237" i="30"/>
  <c r="G237" i="30"/>
  <c r="H237" i="30"/>
  <c r="I112" i="30"/>
  <c r="H112" i="30"/>
  <c r="G112" i="30"/>
  <c r="I92" i="30"/>
  <c r="H92" i="30"/>
  <c r="G92" i="30"/>
  <c r="G134" i="30"/>
  <c r="H134" i="30"/>
  <c r="I134" i="30"/>
  <c r="J174" i="30"/>
  <c r="L174" i="30"/>
  <c r="K174" i="30"/>
  <c r="I97" i="30"/>
  <c r="G97" i="30"/>
  <c r="H97" i="30"/>
  <c r="H113" i="30"/>
  <c r="I113" i="30"/>
  <c r="G113" i="30"/>
  <c r="C99" i="30"/>
  <c r="I87" i="30"/>
  <c r="I99" i="30" s="1"/>
  <c r="G87" i="30"/>
  <c r="G99" i="30" s="1"/>
  <c r="H87" i="30"/>
  <c r="H99" i="30" s="1"/>
  <c r="G129" i="30"/>
  <c r="I129" i="30"/>
  <c r="H129" i="30"/>
  <c r="G234" i="30"/>
  <c r="H234" i="30"/>
  <c r="I234" i="30"/>
  <c r="I151" i="30"/>
  <c r="H151" i="30"/>
  <c r="G151" i="30"/>
  <c r="J171" i="30"/>
  <c r="L171" i="30"/>
  <c r="K171" i="30"/>
  <c r="I185" i="30"/>
  <c r="G185" i="30"/>
  <c r="H185" i="30"/>
  <c r="I114" i="30"/>
  <c r="H114" i="30"/>
  <c r="G114" i="30"/>
  <c r="G188" i="30"/>
  <c r="H188" i="30"/>
  <c r="I188" i="30"/>
  <c r="N220" i="192"/>
  <c r="N4" i="192"/>
  <c r="N97" i="192"/>
  <c r="H192" i="30"/>
  <c r="G192" i="30"/>
  <c r="I192" i="30"/>
  <c r="G229" i="30"/>
  <c r="I229" i="30"/>
  <c r="H229" i="30"/>
  <c r="K168" i="30"/>
  <c r="J168" i="30"/>
  <c r="L168" i="30"/>
  <c r="G93" i="30"/>
  <c r="H93" i="30"/>
  <c r="I93" i="30"/>
  <c r="G88" i="30"/>
  <c r="H88" i="30"/>
  <c r="I88" i="30"/>
  <c r="I145" i="30"/>
  <c r="I157" i="30" s="1"/>
  <c r="H145" i="30"/>
  <c r="H157" i="30" s="1"/>
  <c r="G145" i="30"/>
  <c r="G157" i="30" s="1"/>
  <c r="C157" i="30"/>
  <c r="G238" i="30"/>
  <c r="H238" i="30"/>
  <c r="I238" i="30"/>
  <c r="H150" i="30"/>
  <c r="G150" i="30"/>
  <c r="I150" i="30"/>
  <c r="I155" i="30"/>
  <c r="H155" i="30"/>
  <c r="G155" i="30"/>
  <c r="G120" i="30"/>
  <c r="I120" i="30"/>
  <c r="H120" i="30"/>
  <c r="C196" i="30"/>
  <c r="I184" i="30"/>
  <c r="I196" i="30" s="1"/>
  <c r="G184" i="30"/>
  <c r="G196" i="30" s="1"/>
  <c r="H184" i="30"/>
  <c r="H196" i="30" s="1"/>
  <c r="G95" i="30"/>
  <c r="H95" i="30"/>
  <c r="I95" i="30"/>
  <c r="I152" i="30"/>
  <c r="G152" i="30"/>
  <c r="H152" i="30"/>
  <c r="L173" i="30"/>
  <c r="J173" i="30"/>
  <c r="K173" i="30"/>
  <c r="G230" i="30"/>
  <c r="I230" i="30"/>
  <c r="H230" i="30"/>
  <c r="G133" i="30"/>
  <c r="H133" i="30"/>
  <c r="I133" i="30"/>
  <c r="I132" i="30"/>
  <c r="G132" i="30"/>
  <c r="H132" i="30"/>
  <c r="G191" i="30"/>
  <c r="H191" i="30"/>
  <c r="I191" i="30"/>
  <c r="C240" i="30"/>
  <c r="H228" i="30"/>
  <c r="H240" i="30" s="1"/>
  <c r="G228" i="30"/>
  <c r="G240" i="30" s="1"/>
  <c r="I228" i="30"/>
  <c r="I240" i="30" s="1"/>
  <c r="G186" i="30"/>
  <c r="I186" i="30"/>
  <c r="H186" i="30"/>
  <c r="P4" i="298" l="1"/>
  <c r="E43" i="30" s="1"/>
  <c r="P97" i="298"/>
  <c r="P220" i="298"/>
  <c r="K89" i="12" s="1"/>
  <c r="L89" i="12" s="1"/>
  <c r="N4" i="297"/>
  <c r="G20" i="30" s="1"/>
  <c r="J20" i="30" s="1"/>
  <c r="N97" i="297"/>
  <c r="N220" i="297"/>
  <c r="P280" i="297"/>
  <c r="P97" i="297" l="1"/>
  <c r="P220" i="297"/>
  <c r="K66" i="12" s="1"/>
  <c r="L66" i="12" s="1"/>
  <c r="P4" i="297"/>
  <c r="E20" i="30" s="1"/>
  <c r="L100" i="12"/>
  <c r="S26" i="201" s="1"/>
  <c r="L98" i="12"/>
  <c r="L73" i="12" l="1"/>
  <c r="L75" i="12"/>
  <c r="S25" i="201" s="1"/>
</calcChain>
</file>

<file path=xl/sharedStrings.xml><?xml version="1.0" encoding="utf-8"?>
<sst xmlns="http://schemas.openxmlformats.org/spreadsheetml/2006/main" count="2764" uniqueCount="746">
  <si>
    <t>CAST IN-SITU RC WALL</t>
  </si>
  <si>
    <t>OTHERS</t>
  </si>
  <si>
    <t>Module</t>
  </si>
  <si>
    <t>0.5M</t>
  </si>
  <si>
    <t>PART I : PROJECT DETAILS</t>
  </si>
  <si>
    <t>Project Reference No.:</t>
  </si>
  <si>
    <t>Integrated metal roof on steel truss</t>
  </si>
  <si>
    <t>Structural System</t>
  </si>
  <si>
    <r>
      <t>m</t>
    </r>
    <r>
      <rPr>
        <vertAlign val="superscript"/>
        <sz val="9"/>
        <rFont val="Times New Roman"/>
        <family val="1"/>
      </rPr>
      <t>2</t>
    </r>
  </si>
  <si>
    <t>Wall System</t>
  </si>
  <si>
    <t>Buildability Score</t>
  </si>
  <si>
    <t>N.A.</t>
  </si>
  <si>
    <t>Block No./Name</t>
  </si>
  <si>
    <t>Percentage of Floor Area
(b)</t>
  </si>
  <si>
    <t>BS BF</t>
  </si>
  <si>
    <t>BS Struct</t>
  </si>
  <si>
    <r>
      <t>Floor Area (m</t>
    </r>
    <r>
      <rPr>
        <b/>
        <vertAlign val="superscript"/>
        <sz val="9"/>
        <rFont val="Times New Roman"/>
        <family val="1"/>
      </rPr>
      <t>2</t>
    </r>
    <r>
      <rPr>
        <b/>
        <sz val="9"/>
        <rFont val="Times New Roman"/>
        <family val="1"/>
      </rPr>
      <t>) 
(a)</t>
    </r>
  </si>
  <si>
    <t>Total no. of blocks :</t>
  </si>
  <si>
    <t>Block No./Name :</t>
  </si>
  <si>
    <t xml:space="preserve">Please indicate other typical blocks (if any) : </t>
  </si>
  <si>
    <t>Windows (3 most common sizes) - in nos.</t>
  </si>
  <si>
    <r>
      <t>³</t>
    </r>
    <r>
      <rPr>
        <b/>
        <sz val="10"/>
        <rFont val="Arial Narrow"/>
        <family val="2"/>
      </rPr>
      <t>80%</t>
    </r>
  </si>
  <si>
    <t>FOR OFFICIAL USE ONLY :</t>
  </si>
  <si>
    <t xml:space="preserve">Please click button to proceed : </t>
  </si>
  <si>
    <t>Total buildability score:</t>
  </si>
  <si>
    <t>Project Reference Number:</t>
  </si>
  <si>
    <t xml:space="preserve">TOTAL </t>
  </si>
  <si>
    <t>Blk No/Name</t>
  </si>
  <si>
    <t>Floor Area</t>
  </si>
  <si>
    <t xml:space="preserve">Percentage Of Floor Area </t>
  </si>
  <si>
    <t>BS Wall</t>
  </si>
  <si>
    <t>Extract Buildability Score Details :</t>
  </si>
  <si>
    <t>Proportionate BS Scores</t>
  </si>
  <si>
    <t>Total Number Of Blocks :</t>
  </si>
  <si>
    <t>Buildability Score Met ?</t>
  </si>
  <si>
    <t>TOTAL</t>
  </si>
  <si>
    <t>SS</t>
  </si>
  <si>
    <t>WS</t>
  </si>
  <si>
    <t>Blk</t>
  </si>
  <si>
    <t>BS</t>
  </si>
  <si>
    <t>Residential (landed)</t>
  </si>
  <si>
    <t>Commercial</t>
  </si>
  <si>
    <t>Industrial</t>
  </si>
  <si>
    <t xml:space="preserve">Total GFA : </t>
  </si>
  <si>
    <t>Category</t>
  </si>
  <si>
    <t>GFA%</t>
  </si>
  <si>
    <t>Residential (non - landed)</t>
  </si>
  <si>
    <t>Institutions &amp; Others</t>
  </si>
  <si>
    <t>COP VERSION : 2002</t>
  </si>
  <si>
    <t>COP VERSION : 2004</t>
  </si>
  <si>
    <t>2000 &lt; GFA &lt; 5000</t>
  </si>
  <si>
    <t>Required Score:</t>
  </si>
  <si>
    <t>COP Version :</t>
  </si>
  <si>
    <t>Total GFA:</t>
  </si>
  <si>
    <t>BUILDABILITY   SCORE   EXTRACTION   MODULE</t>
  </si>
  <si>
    <r>
      <t>5000 m</t>
    </r>
    <r>
      <rPr>
        <vertAlign val="superscript"/>
        <sz val="10"/>
        <rFont val="Arial"/>
        <family val="2"/>
      </rPr>
      <t>2</t>
    </r>
    <r>
      <rPr>
        <sz val="10"/>
        <rFont val="Arial"/>
      </rPr>
      <t xml:space="preserve"> &lt;= GFA &lt; 25000 m</t>
    </r>
    <r>
      <rPr>
        <vertAlign val="superscript"/>
        <sz val="10"/>
        <rFont val="Arial"/>
        <family val="2"/>
      </rPr>
      <t>2</t>
    </r>
  </si>
  <si>
    <r>
      <t>m</t>
    </r>
    <r>
      <rPr>
        <vertAlign val="superscript"/>
        <sz val="10"/>
        <rFont val="Arial"/>
        <family val="2"/>
      </rPr>
      <t>2</t>
    </r>
  </si>
  <si>
    <r>
      <t>GFA &gt;=25000 m</t>
    </r>
    <r>
      <rPr>
        <vertAlign val="superscript"/>
        <sz val="10"/>
        <rFont val="Arial"/>
        <family val="2"/>
      </rPr>
      <t>2</t>
    </r>
  </si>
  <si>
    <r>
      <t>Required Score &gt; 25000 m</t>
    </r>
    <r>
      <rPr>
        <vertAlign val="superscript"/>
        <sz val="10"/>
        <rFont val="Arial"/>
        <family val="2"/>
      </rPr>
      <t>2</t>
    </r>
  </si>
  <si>
    <r>
      <t>Required Scorebetween 5000 and 25000 m</t>
    </r>
    <r>
      <rPr>
        <vertAlign val="superscript"/>
        <sz val="10"/>
        <rFont val="Arial"/>
        <family val="2"/>
      </rPr>
      <t>2</t>
    </r>
  </si>
  <si>
    <t>Required Score For GFA between 5000 and  25000</t>
  </si>
  <si>
    <t>Required Score For GFA &gt; 25000</t>
  </si>
  <si>
    <t>Required Score for GFA between 2000 and  5000</t>
  </si>
  <si>
    <t xml:space="preserve">GFA &gt;=25000 </t>
  </si>
  <si>
    <t>5000 &lt;= GFA &lt; 25000</t>
  </si>
  <si>
    <t>Institutional &amp; Others</t>
  </si>
  <si>
    <t>BS Version :</t>
  </si>
  <si>
    <t>Tiled roof on steel beam or precast concrete beam or timber beam</t>
  </si>
  <si>
    <t xml:space="preserve">Commissioner of Building Control
</t>
  </si>
  <si>
    <t>INSTRUCTIONS</t>
  </si>
  <si>
    <t>(1)</t>
  </si>
  <si>
    <t>(2)</t>
  </si>
  <si>
    <t>(3)</t>
  </si>
  <si>
    <t>1.</t>
  </si>
  <si>
    <t>2.</t>
  </si>
  <si>
    <t>Qualified Person for architectural works</t>
  </si>
  <si>
    <t>Qualified Person for structural works</t>
  </si>
  <si>
    <t>Category of Building</t>
  </si>
  <si>
    <r>
      <t>5000m</t>
    </r>
    <r>
      <rPr>
        <b/>
        <vertAlign val="superscript"/>
        <sz val="10"/>
        <rFont val="Arial"/>
        <family val="2"/>
      </rPr>
      <t>2</t>
    </r>
    <r>
      <rPr>
        <b/>
        <sz val="10"/>
        <rFont val="Times New Roman"/>
        <family val="1"/>
      </rPr>
      <t xml:space="preserve"> </t>
    </r>
    <r>
      <rPr>
        <b/>
        <sz val="10"/>
        <rFont val="Symbol"/>
        <family val="1"/>
        <charset val="2"/>
      </rPr>
      <t>£</t>
    </r>
    <r>
      <rPr>
        <b/>
        <sz val="10"/>
        <rFont val="Times New Roman"/>
        <family val="1"/>
      </rPr>
      <t xml:space="preserve"> </t>
    </r>
    <r>
      <rPr>
        <b/>
        <sz val="10"/>
        <rFont val="Arial"/>
        <family val="2"/>
      </rPr>
      <t>GFA</t>
    </r>
    <r>
      <rPr>
        <b/>
        <sz val="10"/>
        <rFont val="Times New Roman"/>
        <family val="1"/>
      </rPr>
      <t xml:space="preserve"> </t>
    </r>
    <r>
      <rPr>
        <b/>
        <sz val="10"/>
        <rFont val="Symbol"/>
        <family val="1"/>
        <charset val="2"/>
      </rPr>
      <t>&lt;</t>
    </r>
    <r>
      <rPr>
        <b/>
        <sz val="10"/>
        <rFont val="Times New Roman"/>
        <family val="1"/>
      </rPr>
      <t xml:space="preserve"> </t>
    </r>
    <r>
      <rPr>
        <b/>
        <sz val="10"/>
        <rFont val="Arial"/>
        <family val="2"/>
      </rPr>
      <t>25000m</t>
    </r>
    <r>
      <rPr>
        <b/>
        <vertAlign val="superscript"/>
        <sz val="10"/>
        <rFont val="Arial"/>
        <family val="2"/>
      </rPr>
      <t>2</t>
    </r>
    <r>
      <rPr>
        <b/>
        <sz val="10"/>
        <rFont val="Arial"/>
        <family val="2"/>
      </rPr>
      <t xml:space="preserve"> </t>
    </r>
  </si>
  <si>
    <r>
      <t>GFA</t>
    </r>
    <r>
      <rPr>
        <b/>
        <sz val="10"/>
        <rFont val="Symbol"/>
        <family val="1"/>
        <charset val="2"/>
      </rPr>
      <t xml:space="preserve"> ³</t>
    </r>
    <r>
      <rPr>
        <b/>
        <sz val="10"/>
        <rFont val="Arial"/>
        <family val="2"/>
      </rPr>
      <t>25000m</t>
    </r>
    <r>
      <rPr>
        <b/>
        <vertAlign val="superscript"/>
        <sz val="10"/>
        <rFont val="Arial"/>
        <family val="2"/>
      </rPr>
      <t>2</t>
    </r>
    <r>
      <rPr>
        <b/>
        <sz val="10"/>
        <rFont val="Arial"/>
        <family val="2"/>
      </rPr>
      <t xml:space="preserve"> </t>
    </r>
  </si>
  <si>
    <t>Residential landed</t>
  </si>
  <si>
    <t>Residential non-landed</t>
  </si>
  <si>
    <t>Institutional</t>
  </si>
  <si>
    <t>COP VERSION : 2000</t>
  </si>
  <si>
    <t>Explanatory Notes</t>
  </si>
  <si>
    <t>Project Reference No.</t>
  </si>
  <si>
    <t>Description of building works</t>
  </si>
  <si>
    <t>Location Description</t>
  </si>
  <si>
    <t>QP Name</t>
  </si>
  <si>
    <t>Firm Name</t>
  </si>
  <si>
    <t>Firm Address</t>
  </si>
  <si>
    <t>Date</t>
  </si>
  <si>
    <t>Fax No.</t>
  </si>
  <si>
    <t>Tel No.</t>
  </si>
  <si>
    <t>(dd/mm/yyyy)</t>
  </si>
  <si>
    <t>Please enter the GFA for the development:</t>
  </si>
  <si>
    <t>(4)</t>
  </si>
  <si>
    <t>(5)</t>
  </si>
  <si>
    <t xml:space="preserve"> </t>
  </si>
  <si>
    <t>Master Sheet Name</t>
  </si>
  <si>
    <t>Duplicate Block No</t>
  </si>
  <si>
    <t>Duplicate Block Name</t>
  </si>
  <si>
    <t>RL</t>
  </si>
  <si>
    <t>RNL</t>
  </si>
  <si>
    <t>COM</t>
  </si>
  <si>
    <t>IND</t>
  </si>
  <si>
    <t>OTH</t>
  </si>
  <si>
    <t>Total GFA</t>
  </si>
  <si>
    <t>Min BS</t>
  </si>
  <si>
    <t xml:space="preserve">  </t>
  </si>
  <si>
    <t>Full precast</t>
  </si>
  <si>
    <t>Precast beam and precast slab</t>
  </si>
  <si>
    <t xml:space="preserve">Precast beam and precast column/wall </t>
  </si>
  <si>
    <t>Precast column/wall and precast slab</t>
  </si>
  <si>
    <t>Precast slab only</t>
  </si>
  <si>
    <t>Precast column/wall only</t>
  </si>
  <si>
    <t>Steel beam and steel column (without concrete encasement)</t>
  </si>
  <si>
    <t>Steel beam and steel column (with concrete encasement)</t>
  </si>
  <si>
    <t>CAST IN-SITU SYSTEM</t>
  </si>
  <si>
    <t>Metal roof on steel truss or timber truss</t>
  </si>
  <si>
    <t>Metal roof on cast in-situ beam</t>
  </si>
  <si>
    <t>Tiled roof with cast in-situ beam</t>
  </si>
  <si>
    <t>CURTAIN WALL/FULL HEIGHT GLASS PARTITION/DRY PARTITION WALL/PREFABRICATED RAILING</t>
  </si>
  <si>
    <t>1M/1M</t>
  </si>
  <si>
    <t>Vertical repetition of structural floor layout – in areas (For blocks up to 6 storey)</t>
  </si>
  <si>
    <t>Precast or pre-assembled/metal staircases – in nos.</t>
  </si>
  <si>
    <t>A.1</t>
  </si>
  <si>
    <t>A.2</t>
  </si>
  <si>
    <t>Labour Saving Index
(a)</t>
  </si>
  <si>
    <t>% Area
(c)</t>
  </si>
  <si>
    <t>Percentage of coverage
(b)</t>
  </si>
  <si>
    <t>Template</t>
  </si>
  <si>
    <t>Single/Mixed Development Area</t>
  </si>
  <si>
    <t>Residential (landed) :</t>
  </si>
  <si>
    <t>Residential (non - landed) :</t>
  </si>
  <si>
    <t>Commercial :</t>
  </si>
  <si>
    <t>Industrial :</t>
  </si>
  <si>
    <t>Institutional &amp; Others :</t>
  </si>
  <si>
    <t>Total GFA :</t>
  </si>
  <si>
    <t>Com</t>
  </si>
  <si>
    <t>Ind</t>
  </si>
  <si>
    <t>Ins</t>
  </si>
  <si>
    <t>PRECAST CONCRETE SYSTEM</t>
  </si>
  <si>
    <t>Point deduction</t>
  </si>
  <si>
    <t>Non-functional void on slab</t>
  </si>
  <si>
    <t>School</t>
  </si>
  <si>
    <t>New work</t>
  </si>
  <si>
    <t>Work within existing building</t>
  </si>
  <si>
    <t>Schl</t>
  </si>
  <si>
    <t>COP VERSION : 2005</t>
  </si>
  <si>
    <t xml:space="preserve">Please refer to the Explanatory Notes worksheet before completing these forms, Including adding additional blocks to the project.
</t>
  </si>
  <si>
    <t>*Delete accordingly</t>
  </si>
  <si>
    <t>Please Use BLACK INK to complete the form</t>
  </si>
  <si>
    <t>Please tick the appropriate boxes.</t>
  </si>
  <si>
    <t>Section I (To be completed by Qualified Persons)</t>
  </si>
  <si>
    <t>Form BPD_BS03</t>
  </si>
  <si>
    <t>BS03</t>
  </si>
  <si>
    <t xml:space="preserve">Sub GFA : </t>
  </si>
  <si>
    <t>For mixed development and A &amp; A project, please indicate the GFA for each category and type of work, where applicable</t>
  </si>
  <si>
    <t>Note: New work includes extension/addition outside existing building</t>
  </si>
  <si>
    <t>Y</t>
  </si>
  <si>
    <t/>
  </si>
  <si>
    <r>
      <t>m</t>
    </r>
    <r>
      <rPr>
        <b/>
        <vertAlign val="superscript"/>
        <sz val="9"/>
        <color indexed="12"/>
        <rFont val="Times New Roman"/>
        <family val="1"/>
      </rPr>
      <t>2</t>
    </r>
  </si>
  <si>
    <t>Prefabricated Railing</t>
  </si>
  <si>
    <t>COP VERSION : 2007</t>
  </si>
  <si>
    <t>1.1</t>
  </si>
  <si>
    <t>1.2.2</t>
  </si>
  <si>
    <t>1.3.1</t>
  </si>
  <si>
    <t>1.3.2</t>
  </si>
  <si>
    <t>1.4</t>
  </si>
  <si>
    <t>1.5</t>
  </si>
  <si>
    <t>1.6</t>
  </si>
  <si>
    <t>1.8</t>
  </si>
  <si>
    <t>2.1</t>
  </si>
  <si>
    <t>2.2</t>
  </si>
  <si>
    <t>3.1.2</t>
  </si>
  <si>
    <t>3.2.2</t>
  </si>
  <si>
    <t>3.3</t>
  </si>
  <si>
    <t>3.4</t>
  </si>
  <si>
    <t>3.5</t>
  </si>
  <si>
    <t>4.1</t>
  </si>
  <si>
    <t>4.2</t>
  </si>
  <si>
    <t>4.3</t>
  </si>
  <si>
    <t>4.4</t>
  </si>
  <si>
    <t>4.5</t>
  </si>
  <si>
    <t>5.1</t>
  </si>
  <si>
    <t>5.2</t>
  </si>
  <si>
    <t>5.3</t>
  </si>
  <si>
    <t>1.2</t>
  </si>
  <si>
    <t>3.1</t>
  </si>
  <si>
    <t>3.2</t>
  </si>
  <si>
    <t>6.1</t>
  </si>
  <si>
    <t>7.1</t>
  </si>
  <si>
    <t>7.2</t>
  </si>
  <si>
    <t>7.3</t>
  </si>
  <si>
    <t>1.3</t>
  </si>
  <si>
    <t>2.1.1</t>
  </si>
  <si>
    <t>2.1.2</t>
  </si>
  <si>
    <t>2.2.1</t>
  </si>
  <si>
    <t>2.2.2</t>
  </si>
  <si>
    <t>3.6</t>
  </si>
  <si>
    <t>Repetition of floor-to-floor height - in nos. (For blocks more than 6 storey)</t>
  </si>
  <si>
    <t>Repetition of floor-to-floor height - in nos. (For blocks up to 6 storey)</t>
  </si>
  <si>
    <t>B.1</t>
  </si>
  <si>
    <t>COP VERSION : 2008</t>
  </si>
  <si>
    <t>UEN</t>
  </si>
  <si>
    <t xml:space="preserve">CALCULATIONS OF AS-BUILT BUILDABLE DESIGN SCORE </t>
  </si>
  <si>
    <t>Buildable Design Score
(c)</t>
  </si>
  <si>
    <t>Apportionate Buildable Design Score
(b) x (c)</t>
  </si>
  <si>
    <t>PART III : COMPUTATION OF BUILDABLE DESIGN SCORE</t>
  </si>
  <si>
    <r>
      <t>Area (m</t>
    </r>
    <r>
      <rPr>
        <b/>
        <sz val="10"/>
        <rFont val="Arial"/>
        <family val="2"/>
      </rPr>
      <t>²</t>
    </r>
    <r>
      <rPr>
        <b/>
        <sz val="9"/>
        <rFont val="Times New Roman"/>
        <family val="1"/>
      </rPr>
      <t>) 
(b)</t>
    </r>
  </si>
  <si>
    <t>1.2 (a)</t>
  </si>
  <si>
    <t>1.2 (b)</t>
  </si>
  <si>
    <r>
      <t xml:space="preserve">Precast column/wall with flat plate and perimeter beams (beam depth </t>
    </r>
    <r>
      <rPr>
        <sz val="9"/>
        <rFont val="Symbol"/>
        <family val="1"/>
        <charset val="2"/>
      </rPr>
      <t>£</t>
    </r>
    <r>
      <rPr>
        <sz val="9"/>
        <rFont val="Times New Roman"/>
        <family val="1"/>
      </rPr>
      <t xml:space="preserve"> 600mm)</t>
    </r>
  </si>
  <si>
    <r>
      <t xml:space="preserve">Precast column/wall with flat plate and perimeter beams (beam depth </t>
    </r>
    <r>
      <rPr>
        <sz val="9"/>
        <rFont val="Symbol"/>
        <family val="1"/>
        <charset val="2"/>
      </rPr>
      <t>&gt;</t>
    </r>
    <r>
      <rPr>
        <sz val="9"/>
        <rFont val="Times New Roman"/>
        <family val="1"/>
      </rPr>
      <t xml:space="preserve"> 600mm)</t>
    </r>
  </si>
  <si>
    <t>1.3 (a)</t>
  </si>
  <si>
    <t>1.3 (b)</t>
  </si>
  <si>
    <r>
      <t xml:space="preserve">Precast column/wall with flat slab and perimeter beams (beam depth </t>
    </r>
    <r>
      <rPr>
        <sz val="9"/>
        <rFont val="Symbol"/>
        <family val="1"/>
        <charset val="2"/>
      </rPr>
      <t xml:space="preserve">£ </t>
    </r>
    <r>
      <rPr>
        <sz val="9"/>
        <rFont val="Times New Roman"/>
        <family val="1"/>
      </rPr>
      <t>600mm)</t>
    </r>
  </si>
  <si>
    <r>
      <t xml:space="preserve">Precast column/wall with flat slab and perimeter beams (beam depth </t>
    </r>
    <r>
      <rPr>
        <sz val="9"/>
        <rFont val="Symbol"/>
        <family val="1"/>
        <charset val="2"/>
      </rPr>
      <t xml:space="preserve">&gt; </t>
    </r>
    <r>
      <rPr>
        <sz val="9"/>
        <rFont val="Times New Roman"/>
        <family val="1"/>
      </rPr>
      <t>600mm)</t>
    </r>
  </si>
  <si>
    <t>3.1 (a)</t>
  </si>
  <si>
    <t>3.1 (b)</t>
  </si>
  <si>
    <r>
      <t xml:space="preserve">Flat plate with perimeter beams (beam depth </t>
    </r>
    <r>
      <rPr>
        <sz val="9"/>
        <rFont val="Symbol"/>
        <family val="1"/>
        <charset val="2"/>
      </rPr>
      <t xml:space="preserve">£ </t>
    </r>
    <r>
      <rPr>
        <sz val="9"/>
        <rFont val="Times New Roman"/>
        <family val="1"/>
      </rPr>
      <t>600mm)</t>
    </r>
  </si>
  <si>
    <r>
      <t xml:space="preserve">Flat plate with perimeter beams (beam depth </t>
    </r>
    <r>
      <rPr>
        <sz val="9"/>
        <rFont val="Symbol"/>
        <family val="1"/>
        <charset val="2"/>
      </rPr>
      <t xml:space="preserve">&gt; </t>
    </r>
    <r>
      <rPr>
        <sz val="9"/>
        <rFont val="Times New Roman"/>
        <family val="1"/>
      </rPr>
      <t>600mm)</t>
    </r>
  </si>
  <si>
    <t>3.2 (a)</t>
  </si>
  <si>
    <t>3.2 (b)</t>
  </si>
  <si>
    <r>
      <t xml:space="preserve">Flat slab with perimeter beams (beam depth </t>
    </r>
    <r>
      <rPr>
        <sz val="9"/>
        <rFont val="Symbol"/>
        <family val="1"/>
        <charset val="2"/>
      </rPr>
      <t xml:space="preserve">£ </t>
    </r>
    <r>
      <rPr>
        <sz val="9"/>
        <rFont val="Times New Roman"/>
        <family val="1"/>
      </rPr>
      <t>600mm)</t>
    </r>
  </si>
  <si>
    <r>
      <t xml:space="preserve">Flat slab with perimeter beams (beam depth </t>
    </r>
    <r>
      <rPr>
        <sz val="9"/>
        <rFont val="Symbol"/>
        <family val="1"/>
        <charset val="2"/>
      </rPr>
      <t xml:space="preserve">&gt; </t>
    </r>
    <r>
      <rPr>
        <sz val="9"/>
        <rFont val="Times New Roman"/>
        <family val="1"/>
      </rPr>
      <t>600mm)</t>
    </r>
  </si>
  <si>
    <t>One-directional beam</t>
  </si>
  <si>
    <t>Two-directional beam</t>
  </si>
  <si>
    <t xml:space="preserve">Sub Total Area for Cast In-Situ System  </t>
  </si>
  <si>
    <t xml:space="preserve">Sub Total Area for Roof System  </t>
  </si>
  <si>
    <t xml:space="preserve">  Total floor area including roof area</t>
  </si>
  <si>
    <t xml:space="preserve">  Block No./Name: ___________________________________________ Please indicate other typical blocks (if any): _________________________________________________</t>
  </si>
  <si>
    <t>External Wall Length (m)
(b)</t>
  </si>
  <si>
    <t>Internal Wall Length (m)
(c)</t>
  </si>
  <si>
    <t>% Length (External 
+       Internal)
(d)</t>
  </si>
  <si>
    <t>Buildable Design Score
(a) x (d) x 40</t>
  </si>
  <si>
    <t>With skim coat</t>
  </si>
  <si>
    <t>With plastering, tile/stone finishes</t>
  </si>
  <si>
    <t>BRICKWALL / BLOCKWALL</t>
  </si>
  <si>
    <t>With or without plastering</t>
  </si>
  <si>
    <t>BONUS POINTS</t>
  </si>
  <si>
    <t>Buildable Design Score</t>
  </si>
  <si>
    <t>Vertical repetition of structural floor layout – in areas (For blocks more than 6 storey)</t>
  </si>
  <si>
    <t>N.A</t>
  </si>
  <si>
    <t>Repetition of horizontal grids - in nos.</t>
  </si>
  <si>
    <t>6M</t>
  </si>
  <si>
    <r>
      <t>³</t>
    </r>
    <r>
      <rPr>
        <b/>
        <sz val="10"/>
        <rFont val="Arial Narrow"/>
        <family val="2"/>
      </rPr>
      <t>65% - &lt;80%</t>
    </r>
  </si>
  <si>
    <t>A.4</t>
  </si>
  <si>
    <t xml:space="preserve">Sub Total Area for Precast Concrete System  </t>
  </si>
  <si>
    <t xml:space="preserve">Sub Total Area for Structural Steel System  </t>
  </si>
  <si>
    <t>OTHER STRUCTURAL SYSTEMS NOT LISTED IN BDAS (Please seek BCA’s advice on the LSI before proceeding)</t>
  </si>
  <si>
    <t>Buildable Design Score
(a) x (c) x 45</t>
  </si>
  <si>
    <t>6   PREFABRICATED REINFORCEMENT IN CAST IN-SITU COMPONENTS</t>
  </si>
  <si>
    <t>Beam cage / Continuous stirrup - in nos. (only accept cages from factory)</t>
  </si>
  <si>
    <t>Column cage / Continuous stirrup - in nos.</t>
  </si>
  <si>
    <t>Wall mesh - in nos.</t>
  </si>
  <si>
    <t>7   BONUS POINTS</t>
  </si>
  <si>
    <t xml:space="preserve">Buildable Design Score
</t>
  </si>
  <si>
    <t>7.2(a)</t>
  </si>
  <si>
    <t>7.2(b)</t>
  </si>
  <si>
    <t>7.2(c)</t>
  </si>
  <si>
    <t xml:space="preserve">NOTE: </t>
  </si>
  <si>
    <t>(1)  At least 80% of the steel reinforcement for composite slab must be welded mesh</t>
  </si>
  <si>
    <t xml:space="preserve">(2)  From the following guides: </t>
  </si>
  <si>
    <t>(i)     BCA's Buildable Solutions for High-Rise Residential Development</t>
  </si>
  <si>
    <t>(ii)    BCA's Structural Precast Concrete Handbook</t>
  </si>
  <si>
    <t>(iii)   BCA's Buildable Solutions for Landed Residential Development in Singapore</t>
  </si>
  <si>
    <t>(iv)   HDB's Precast Pictorial Guide</t>
  </si>
  <si>
    <t>(3)  At least 65% of each component (beams, columns, walls) must be precast</t>
  </si>
  <si>
    <t>(4)  For use of high strength concrete of at least Grade 70, 1.0 point is given</t>
  </si>
  <si>
    <t>PRECAST CONCRETE WALL</t>
  </si>
  <si>
    <t xml:space="preserve">With skim coat </t>
  </si>
  <si>
    <t>Off-form cast in-situ concrete external walls and columns</t>
  </si>
  <si>
    <t>Off-form precast concrete external walls and columns</t>
  </si>
  <si>
    <t>SIMPLE DESIGN</t>
  </si>
  <si>
    <t>Direct Points Awarded</t>
  </si>
  <si>
    <t>Total height of Building (m)</t>
  </si>
  <si>
    <t>Design with/without high voids</t>
  </si>
  <si>
    <t>See Table A</t>
  </si>
  <si>
    <t>Design with/without complex form</t>
  </si>
  <si>
    <t>See Table B</t>
  </si>
  <si>
    <t>(1)  Lightweight Panel shall include ALC/AAC panel wall, Acotec concrete panel, hollow-core lightweight panel, lightweight panel wall, Ferrolite panel wall</t>
  </si>
  <si>
    <t>Table A: Direct Points for Designs with High Voids</t>
  </si>
  <si>
    <t>Case</t>
  </si>
  <si>
    <t>Points</t>
  </si>
  <si>
    <t>0% (no high voids)</t>
  </si>
  <si>
    <t>&gt; 0% to &lt; 10%</t>
  </si>
  <si>
    <t>&gt; 10% to &lt; 15%</t>
  </si>
  <si>
    <t>&gt; 15% to &lt; 20%</t>
  </si>
  <si>
    <t>&gt; 20%</t>
  </si>
  <si>
    <t>Table B: Direct Points for Designs with Varying Forms</t>
  </si>
  <si>
    <t>Scenario</t>
  </si>
  <si>
    <t>0 m to &lt;1 m</t>
  </si>
  <si>
    <t>1 m to &lt;2 m</t>
  </si>
  <si>
    <t>2 m to &lt;3 m</t>
  </si>
  <si>
    <t>3 m to &lt;4 m</t>
  </si>
  <si>
    <t>&gt;4 m</t>
  </si>
  <si>
    <t>Less than 5% offset</t>
  </si>
  <si>
    <t>5% to &lt; 15% offset</t>
  </si>
  <si>
    <t>15% to &lt; 25% offset</t>
  </si>
  <si>
    <t>25% to &lt; 35% offset</t>
  </si>
  <si>
    <t>&gt; 35% offset</t>
  </si>
  <si>
    <t>0 m &lt; 15 m (5 sty)</t>
  </si>
  <si>
    <t>15 m &lt; 45 m  (5 to 15 sty)</t>
  </si>
  <si>
    <t>45 m &lt; 90 m (15 to 30 sty)</t>
  </si>
  <si>
    <t>90 m &lt; 135 m (30 to 45 sty)</t>
  </si>
  <si>
    <t>&gt; 135 m ( &gt; 45 sty)</t>
  </si>
  <si>
    <t>* (d)  Direct points to be given based on worse scenario of the two i.e Maximum Offset OR % of offset floors (% of floors with offset /no. of floors)</t>
  </si>
  <si>
    <t>Prefabricated MEP risers - in nos.</t>
  </si>
  <si>
    <t>A.6</t>
  </si>
  <si>
    <t>A.7</t>
  </si>
  <si>
    <t>A.8</t>
  </si>
  <si>
    <t>A.9</t>
  </si>
  <si>
    <t>A.10</t>
  </si>
  <si>
    <t>A.11</t>
  </si>
  <si>
    <t>A.12</t>
  </si>
  <si>
    <t>A.13</t>
  </si>
  <si>
    <t>Flexible sprinkler dropper - in nos.</t>
  </si>
  <si>
    <t>Flexible water pipes - in nos.</t>
  </si>
  <si>
    <t>Point deduction per floor</t>
  </si>
  <si>
    <t>No. of floors</t>
  </si>
  <si>
    <t>B.2</t>
  </si>
  <si>
    <t>Cast in-situ floor with transfer beam - in nos.</t>
  </si>
  <si>
    <t>&lt; 30%</t>
  </si>
  <si>
    <t>≥30% to &lt; 60%</t>
  </si>
  <si>
    <t>≥60%</t>
  </si>
  <si>
    <t>B.3</t>
  </si>
  <si>
    <t>Cast in-situ floor with cantilever transfer beam - in nos.</t>
  </si>
  <si>
    <t>B.4</t>
  </si>
  <si>
    <t>Inclined columns - in nos.</t>
  </si>
  <si>
    <t>≥30%</t>
  </si>
  <si>
    <t>(1)  Industry standardised door structural openings with any of the following width dimensions and with structural door opening heights of either 2100mm, 2200mm and 2400mm</t>
  </si>
  <si>
    <t>S/No</t>
  </si>
  <si>
    <t>Door Structural Opening Dimensions        (Width Only, mm)</t>
  </si>
  <si>
    <t>(2)  Industry standardised precast refuse chutes for typical storey heights of either 2.8m, 3.15m, 3.5m, 4.2m or 4.55m with any of the following sizes:</t>
  </si>
  <si>
    <t>Outer Dimensions (m)</t>
  </si>
  <si>
    <t>1.0 x 1.0</t>
  </si>
  <si>
    <t>0.8 x 0.8</t>
  </si>
  <si>
    <t>0.9 x 0.9</t>
  </si>
  <si>
    <t>0.7 diameter</t>
  </si>
  <si>
    <t>NA</t>
  </si>
  <si>
    <t>0.5 diameter</t>
  </si>
  <si>
    <t>(3)  Industry standardised precast household shelters for typical storey heights of either 2.8m, 3.15m, 3.5m or 4.2m with any of the following sizes:</t>
  </si>
  <si>
    <t>Type 2 (m/m)</t>
  </si>
  <si>
    <t>45 &lt; GFA ≤ 75</t>
  </si>
  <si>
    <t>1.7 x 1.3</t>
  </si>
  <si>
    <t>1.9 x 1.2</t>
  </si>
  <si>
    <t>250 or 300</t>
  </si>
  <si>
    <t>75 &lt; GFA ≤ 140</t>
  </si>
  <si>
    <t>2.2 x 1.3</t>
  </si>
  <si>
    <t>2.4 x 1.2</t>
  </si>
  <si>
    <t>GFA &gt; 140</t>
  </si>
  <si>
    <t>2.2 x 1.6</t>
  </si>
  <si>
    <t>2.4 x 1.5</t>
  </si>
  <si>
    <t>(4)  Industry standardised prefabricated bathrrom units for typical storey heights of either 2.8m, 3.15m, 3.5m or 4.2m with any of the following sizes:</t>
  </si>
  <si>
    <t>Internal dimensions (m)</t>
  </si>
  <si>
    <t>Master Bath</t>
  </si>
  <si>
    <t>Common Bath</t>
  </si>
  <si>
    <t>Maid/Yard Bath</t>
  </si>
  <si>
    <t>1.8 x 2.6</t>
  </si>
  <si>
    <t>1.5 x 2.4</t>
  </si>
  <si>
    <t>1.2 x 1.6</t>
  </si>
  <si>
    <t>2.0 x 2.6</t>
  </si>
  <si>
    <t>1.9 x 1.9</t>
  </si>
  <si>
    <t>1.2 x 2.2</t>
  </si>
  <si>
    <t>2.0 x 2.4</t>
  </si>
  <si>
    <t>2.0 x 2.0</t>
  </si>
  <si>
    <t>1.2 x 1.5</t>
  </si>
  <si>
    <t>2.0 x 3.4</t>
  </si>
  <si>
    <t>1.6 x 2.4</t>
  </si>
  <si>
    <t>0.8 X 1.5</t>
  </si>
  <si>
    <t>2.2 x 2.8</t>
  </si>
  <si>
    <t>(5)  
If bonus points for MEP are awarded, the Qualified Persons shall ensure the relevant MEP systems are adopted.</t>
  </si>
  <si>
    <t>(6)  
Bonus point (D) is capped at a maximum of 20 points</t>
  </si>
  <si>
    <t>(7)  
Refer to area of the material used for the duct</t>
  </si>
  <si>
    <t xml:space="preserve">Percentage of coverage
</t>
  </si>
  <si>
    <t>% total void height / total building height</t>
  </si>
  <si>
    <t>Inner Dimensions     (m)</t>
  </si>
  <si>
    <t>Chamfer Radius                  (mm)</t>
  </si>
  <si>
    <t>Min Inner Floor Area              (m2)</t>
  </si>
  <si>
    <t>Type 1        (m/m)</t>
  </si>
  <si>
    <t>Type 2        (m/m)</t>
  </si>
  <si>
    <t>Wall Thickness                     (mm)</t>
  </si>
  <si>
    <t>GFA of Dwelling Unit            (m2)</t>
  </si>
  <si>
    <t>1.2.1</t>
  </si>
  <si>
    <t>1.7</t>
  </si>
  <si>
    <t>3.1.1</t>
  </si>
  <si>
    <t>3.2.1</t>
  </si>
  <si>
    <t>6.2</t>
  </si>
  <si>
    <t>6.3</t>
  </si>
  <si>
    <t>6.4</t>
  </si>
  <si>
    <t>7.2.1</t>
  </si>
  <si>
    <t>7.2.2</t>
  </si>
  <si>
    <t>7.2.3</t>
  </si>
  <si>
    <t>7.4</t>
  </si>
  <si>
    <t>7.5</t>
  </si>
  <si>
    <t>8.1</t>
  </si>
  <si>
    <t>8.2</t>
  </si>
  <si>
    <t>9.1</t>
  </si>
  <si>
    <t>9.2</t>
  </si>
  <si>
    <t>2.3</t>
  </si>
  <si>
    <t>NIL</t>
  </si>
  <si>
    <t xml:space="preserve">Sub-total for Wall System B3= B1 + B2                                                                                                                                                                                                                                                                                                                 (maximum 40 points)  </t>
  </si>
  <si>
    <t>Table A: Direct Points for Designs with High Voids*</t>
  </si>
  <si>
    <t>*A design that does not have any void height greater than 9m throughout its building height will get a maximum 2 points.</t>
  </si>
  <si>
    <r>
      <t xml:space="preserve">STRUCTURAL STEEL SYSTEM (applicable only if steel decking or precast slab is adopted) </t>
    </r>
    <r>
      <rPr>
        <b/>
        <i/>
        <vertAlign val="superscript"/>
        <sz val="10"/>
        <rFont val="Times New Roman"/>
        <family val="1"/>
      </rPr>
      <t>see Note 1</t>
    </r>
  </si>
  <si>
    <t>Percentage of coverage</t>
  </si>
  <si>
    <t>All notes to refer to Explanatory Notes under Structural System.</t>
  </si>
  <si>
    <t>Total height of all voids 
(m)</t>
  </si>
  <si>
    <t>All notes to refer to Explanatory Notes under Wall System.</t>
  </si>
  <si>
    <t>Door structural openings (width) (3 most common sizes) - in nos.</t>
  </si>
  <si>
    <t>Precast external wall with cast-in windows - in nos.</t>
  </si>
  <si>
    <t>Total for Simple Design (B4)
(maximum 5 points)</t>
  </si>
  <si>
    <t>(3) The development is a public sector building project by Government Procurement Entities 
(GPEs) who have taken the lead to meet even higher scores than (2).</t>
  </si>
  <si>
    <t>At least 80% of the steel reinforcement for composite slab must be welded mesh.</t>
  </si>
  <si>
    <t>High strength concrete of at least Grade 70 must be used for at least 5% of the total concrete volume.</t>
  </si>
  <si>
    <t>(6)</t>
  </si>
  <si>
    <t>Self-compacting concrete must be used for at least 30% of the total concrete volume.</t>
  </si>
  <si>
    <t>Diaphragm wall must be adopted for at least 65% of the permanent retaining wall at basement.</t>
  </si>
  <si>
    <t>Total void height (Only those &gt; 9m)</t>
  </si>
  <si>
    <t>Total building height</t>
  </si>
  <si>
    <t xml:space="preserve">*High voids refer to heights that are more than 9m.          </t>
  </si>
  <si>
    <t xml:space="preserve">Maximum Offset </t>
  </si>
  <si>
    <t>0 m to &lt; 1 m</t>
  </si>
  <si>
    <t>1 m to &lt; 2 m</t>
  </si>
  <si>
    <t>2 m to &lt; 3 m</t>
  </si>
  <si>
    <t>less than 5%</t>
  </si>
  <si>
    <t>5% to &lt; 15%</t>
  </si>
  <si>
    <t>15% to &lt; 25%</t>
  </si>
  <si>
    <t>offset</t>
  </si>
  <si>
    <t>0 m to &lt; 15 m</t>
  </si>
  <si>
    <t>15 m to &lt; 45 m</t>
  </si>
  <si>
    <t>45 m to &lt; 90 m</t>
  </si>
  <si>
    <t>90 m to &lt; 135 m</t>
  </si>
  <si>
    <t>Industry standardised door structural openings with any of the following width dimensions:</t>
  </si>
  <si>
    <t>Door Structural Opening
(Width) (mm)</t>
  </si>
  <si>
    <t>Industry standardised precast refuse chutes with any of the following sizes:</t>
  </si>
  <si>
    <t>Inner Dimensions (m)</t>
  </si>
  <si>
    <t>Chamfer Radius (mm)</t>
  </si>
  <si>
    <t>Industry standardised precast household shelters with any of the following sizes:</t>
  </si>
  <si>
    <t>1.5 x 2.4, 1.6 x 2.2</t>
  </si>
  <si>
    <t>Industry standardised prefabricated bathroom units with any of the following sizes:</t>
  </si>
  <si>
    <t>Internal Dimensions (m)</t>
  </si>
  <si>
    <t>0.8 x 1.5</t>
  </si>
  <si>
    <t>Height of Building</t>
  </si>
  <si>
    <t>Curtain Wall / Full Height Glass Partition</t>
  </si>
  <si>
    <t>Please indicate one of the following (this is a compulsory field):</t>
  </si>
  <si>
    <t>Scenario based on Max Offset (m) OR % of Offset floors in Table B</t>
  </si>
  <si>
    <r>
      <rPr>
        <u/>
        <sz val="10"/>
        <rFont val="Times New Roman"/>
        <family val="1"/>
      </rPr>
      <t>&gt;</t>
    </r>
    <r>
      <rPr>
        <sz val="10"/>
        <rFont val="Times New Roman"/>
        <family val="1"/>
      </rPr>
      <t xml:space="preserve"> 10% to &lt; 15%</t>
    </r>
  </si>
  <si>
    <r>
      <rPr>
        <u/>
        <sz val="10"/>
        <rFont val="Times New Roman"/>
        <family val="1"/>
      </rPr>
      <t xml:space="preserve">&gt; </t>
    </r>
    <r>
      <rPr>
        <sz val="10"/>
        <rFont val="Times New Roman"/>
        <family val="1"/>
      </rPr>
      <t>15% to &lt; 20%</t>
    </r>
  </si>
  <si>
    <r>
      <rPr>
        <u/>
        <sz val="10"/>
        <rFont val="Times New Roman"/>
        <family val="1"/>
      </rPr>
      <t>&gt;</t>
    </r>
    <r>
      <rPr>
        <sz val="10"/>
        <rFont val="Times New Roman"/>
        <family val="1"/>
      </rPr>
      <t xml:space="preserve"> 20%</t>
    </r>
  </si>
  <si>
    <r>
      <rPr>
        <u/>
        <sz val="10"/>
        <rFont val="Times New Roman"/>
        <family val="1"/>
      </rPr>
      <t>&gt;</t>
    </r>
    <r>
      <rPr>
        <sz val="10"/>
        <rFont val="Times New Roman"/>
        <family val="1"/>
      </rPr>
      <t xml:space="preserve"> 135 m</t>
    </r>
  </si>
  <si>
    <r>
      <t xml:space="preserve">*Direct points to be given based on </t>
    </r>
    <r>
      <rPr>
        <b/>
        <sz val="10"/>
        <rFont val="Times New Roman"/>
        <family val="1"/>
      </rPr>
      <t>worse scenario</t>
    </r>
    <r>
      <rPr>
        <sz val="10"/>
        <rFont val="Times New Roman"/>
        <family val="1"/>
      </rPr>
      <t xml:space="preserve"> o</t>
    </r>
    <r>
      <rPr>
        <sz val="10"/>
        <color indexed="8"/>
        <rFont val="Times New Roman"/>
        <family val="1"/>
      </rPr>
      <t xml:space="preserve">f the two i.e </t>
    </r>
    <r>
      <rPr>
        <u/>
        <sz val="10"/>
        <color indexed="8"/>
        <rFont val="Times New Roman"/>
        <family val="1"/>
      </rPr>
      <t>Maximum Offset</t>
    </r>
    <r>
      <rPr>
        <sz val="10"/>
        <color indexed="8"/>
        <rFont val="Times New Roman"/>
        <family val="1"/>
      </rPr>
      <t xml:space="preserve"> OR </t>
    </r>
    <r>
      <rPr>
        <u/>
        <sz val="10"/>
        <color indexed="8"/>
        <rFont val="Times New Roman"/>
        <family val="1"/>
      </rPr>
      <t>% of offset floors</t>
    </r>
    <r>
      <rPr>
        <sz val="10"/>
        <color indexed="8"/>
        <rFont val="Times New Roman"/>
        <family val="1"/>
      </rPr>
      <t xml:space="preserve"> (% of floors with offset /no. of floors)</t>
    </r>
  </si>
  <si>
    <t>5% to &lt; 25% offset</t>
  </si>
  <si>
    <t xml:space="preserve">Maximum Offset 
OR* of Offset Floors                                          </t>
  </si>
  <si>
    <t>COP VERSION : 2013</t>
  </si>
  <si>
    <t>MANDATORY ITEMS</t>
  </si>
  <si>
    <t>2.3 (a)</t>
  </si>
  <si>
    <t>2.3 (b)</t>
  </si>
  <si>
    <t>Off-form (external walls and columns only)</t>
  </si>
  <si>
    <t xml:space="preserve">Prefabricated bathroom/toilet units pre-assembled off-site complete with finishes,
piping / wiring - in nos.
</t>
  </si>
  <si>
    <r>
      <t xml:space="preserve">Drywall for party wall - in nos.
</t>
    </r>
    <r>
      <rPr>
        <i/>
        <sz val="9"/>
        <rFont val="Times New Roman"/>
        <family val="1"/>
      </rPr>
      <t>(applicable for residential projects only)</t>
    </r>
  </si>
  <si>
    <r>
      <t xml:space="preserve">Drywall for wet areas (kitchens and toilets) - in nos.
</t>
    </r>
    <r>
      <rPr>
        <i/>
        <sz val="9"/>
        <rFont val="Times New Roman"/>
        <family val="1"/>
      </rPr>
      <t>(applicable for residential projects only)</t>
    </r>
  </si>
  <si>
    <t>B.5</t>
  </si>
  <si>
    <t>Brickwall / Blockwall</t>
  </si>
  <si>
    <t>&lt; 20%</t>
  </si>
  <si>
    <t>≥20%</t>
  </si>
  <si>
    <t>Precision blocks refer to lightweight concrete blocks that have precise dimensions (± 1mm dimensional tolerance) and can be laid on thin bed adhesive mortar.</t>
  </si>
  <si>
    <t>(8)</t>
  </si>
  <si>
    <t>1.8 x 2.8</t>
  </si>
  <si>
    <t>COP VERSION : 2014</t>
  </si>
  <si>
    <t>New Erection</t>
  </si>
  <si>
    <t>Option(1 &amp; 3)
2000 &lt; GFA &lt; 5000</t>
  </si>
  <si>
    <t>Option 2
2000 &lt; GFA &lt; 5000</t>
  </si>
  <si>
    <t xml:space="preserve">
Option(1 &amp; 3)
5000 &lt;= GFA &lt; 25000</t>
  </si>
  <si>
    <t>Option 2
5000 &lt;= GFA &lt; 25000</t>
  </si>
  <si>
    <t xml:space="preserve">Option(1 &amp; 3)
GFA &gt;=25000 </t>
  </si>
  <si>
    <t xml:space="preserve">Option 2
GFA &gt;=25000 </t>
  </si>
  <si>
    <t>Existing Buildings</t>
  </si>
  <si>
    <t>SUBMISSION OF AS-BUILT BUILDABLE DESIGN SCORE CALCULATIONS
Regulation 13 of the Building Control (Buildability &amp; Productivity) Regulations (Cap.29)</t>
  </si>
  <si>
    <t>Regulation 13 of the Building Control (Buildability &amp; Productivity) Regulations (Cap.29)</t>
  </si>
  <si>
    <t>&lt; 40</t>
  </si>
  <si>
    <t>≥ 40</t>
  </si>
  <si>
    <t>Repetition of Layouts</t>
  </si>
  <si>
    <t>1.5 x 2.5</t>
  </si>
  <si>
    <t xml:space="preserve">OR </t>
  </si>
  <si>
    <t>Design without high voids</t>
  </si>
  <si>
    <t>Design without complex form</t>
  </si>
  <si>
    <t>COP VERSION : 2015</t>
  </si>
  <si>
    <r>
      <t xml:space="preserve">Innovative structural steel connections (≥ 65%) </t>
    </r>
    <r>
      <rPr>
        <b/>
        <i/>
        <vertAlign val="superscript"/>
        <sz val="10"/>
        <rFont val="Times New Roman"/>
        <family val="1"/>
      </rPr>
      <t>see Note 6</t>
    </r>
  </si>
  <si>
    <t>Building &amp; Construction Authority
52 Jurong Gateway Road #11-01
Singapore 608550</t>
  </si>
  <si>
    <t>Innovative structural steel connections refer to those that do not require site welding and allow faster erection and easy on-site installation of steel members.</t>
  </si>
  <si>
    <t>(9)</t>
  </si>
  <si>
    <t>0.5 or 0.6 diameter</t>
  </si>
  <si>
    <t>For designs of residential non-landed projects that incorporate household shelters, it is mandatory for these household shelters to be precast.</t>
  </si>
  <si>
    <t>The Qualified Persons shall ensure the relevant MEP systems are adopted.</t>
  </si>
  <si>
    <t>Please refer to BCA website for the list of accepted PPVC systems.</t>
  </si>
  <si>
    <r>
      <t xml:space="preserve">Recommended precast joints type (≥ 65%) </t>
    </r>
    <r>
      <rPr>
        <b/>
        <i/>
        <vertAlign val="superscript"/>
        <sz val="10"/>
        <rFont val="Times New Roman"/>
        <family val="1"/>
      </rPr>
      <t>see Note 3 &amp; 4</t>
    </r>
  </si>
  <si>
    <r>
      <t xml:space="preserve">Mechanical connection for precast column joints (≥ 65%) </t>
    </r>
    <r>
      <rPr>
        <b/>
        <i/>
        <vertAlign val="superscript"/>
        <sz val="10"/>
        <rFont val="Times New Roman"/>
        <family val="1"/>
      </rPr>
      <t>see Note 5</t>
    </r>
  </si>
  <si>
    <r>
      <t xml:space="preserve">Mechanical connection for precast beam joints (≥ 65%) </t>
    </r>
    <r>
      <rPr>
        <b/>
        <i/>
        <vertAlign val="superscript"/>
        <sz val="10"/>
        <rFont val="Times New Roman"/>
        <family val="1"/>
      </rPr>
      <t>see Note 5</t>
    </r>
  </si>
  <si>
    <r>
      <t xml:space="preserve">Mechanical connection for vertical precast wall joints (≥ 65%) </t>
    </r>
    <r>
      <rPr>
        <b/>
        <i/>
        <vertAlign val="superscript"/>
        <sz val="10"/>
        <rFont val="Times New Roman"/>
        <family val="1"/>
      </rPr>
      <t>see Note 5</t>
    </r>
  </si>
  <si>
    <t>All notes to refer to Explanatory Notes under Buildable Features.</t>
  </si>
  <si>
    <t>Use a separate set of forms BPD_BS03 for each block of the building in the project.</t>
  </si>
  <si>
    <t>Email Address</t>
  </si>
  <si>
    <t>For projects with multiple blocks, please submit 1 copy of the BPD_BS03 for every block.</t>
  </si>
  <si>
    <t>Only one copy of this Form need to be submitted. This form is to be submitted together with TOP/CSC application. All items/blanks must be completed. 
If an item is not applicable, it should be indicated as "N.A.".</t>
  </si>
  <si>
    <t>For additional building blocks, select the SUMMARY sheet. Click the "Add Block" button. Click OK to confirm to add a block.</t>
  </si>
  <si>
    <t>To delete a building block, click the "Delete Block" button. Enter the sheet name of the block to delete. Click OK to confirm deletion.</t>
  </si>
  <si>
    <r>
      <t>Minimum Prefabrication Level for developments sold under Industrial Government Land Sales (IGLS) programme from 1</t>
    </r>
    <r>
      <rPr>
        <vertAlign val="superscript"/>
        <sz val="10"/>
        <rFont val="Times New Roman"/>
        <family val="1"/>
      </rPr>
      <t>st</t>
    </r>
    <r>
      <rPr>
        <sz val="10"/>
        <rFont val="Times New Roman"/>
        <family val="1"/>
      </rPr>
      <t xml:space="preserve"> May 2017.</t>
    </r>
  </si>
  <si>
    <t>Minimum Prefabrication Level</t>
  </si>
  <si>
    <t>5,000 m2   GFA &lt; 25,000 m2</t>
  </si>
  <si>
    <t>GFA   25,000 m2</t>
  </si>
  <si>
    <t>Structural system in respect of total
structural floor area of the building works</t>
  </si>
  <si>
    <t>Wall system in respect of total wall length
of the building works</t>
  </si>
  <si>
    <t xml:space="preserve">(7) </t>
  </si>
  <si>
    <t>Lightweight concrete panels include autoclaved lightweight concrete (ALC) panels, autoclaved aerated concrete (AAC) panels.</t>
  </si>
  <si>
    <t xml:space="preserve">(10) </t>
  </si>
  <si>
    <t xml:space="preserve">Drywall partition consists of prefabricated boards typically made of gypsum (or other materials such as calcium silicate or fibre-based cement) that are 
screw-fastened to both sides of a metal stud framing system. No wet trades are involved. The type and number of layers of the boards, and the insulation material 
within the space formed by the metal framing system are determined by the desired strength, acoustic, fire and other performance criteria required of the partition. 
For mandatory use of drywall under item 1.1, the drywall used must achieve a performance grading of Severe Duty for strength and robustness. </t>
  </si>
  <si>
    <t>The use of welded mesh is mandated for all developments where cast in-situ slab has been adopted in the design. The minimum usage of welded mesh must be at 
least 65% of all cast in-situ slab area.</t>
  </si>
  <si>
    <t xml:space="preserve">The use of brickwall/blockwall, once used, must be indicated and shown under wall system by its wall length. Demerit points for using brickwall/blockwall will be 
auto-generated under item 14.5 on Demerit Points. </t>
  </si>
  <si>
    <t>(11)</t>
  </si>
  <si>
    <t>(12)</t>
  </si>
  <si>
    <t>(13)</t>
  </si>
  <si>
    <t>1.2 x 1.9, 1.3 x 1.7, 1.45 x 1.6</t>
  </si>
  <si>
    <t>1.2 x 2.4, 1.25 x 2.3, 1.3 x 2.2,
1.35 x 2.1, 1.45 x 1.95</t>
  </si>
  <si>
    <r>
      <t>Min Inner Floor Area 
(m</t>
    </r>
    <r>
      <rPr>
        <b/>
        <vertAlign val="superscript"/>
        <sz val="10"/>
        <rFont val="Times New Roman"/>
        <family val="1"/>
      </rPr>
      <t>2</t>
    </r>
    <r>
      <rPr>
        <b/>
        <sz val="10"/>
        <rFont val="Times New Roman"/>
        <family val="1"/>
      </rPr>
      <t>)</t>
    </r>
  </si>
  <si>
    <t>Size 
(m/m)</t>
  </si>
  <si>
    <t>Wall Thickness 
(mm)</t>
  </si>
  <si>
    <r>
      <t>GFA of Dwelling Unit 
(m</t>
    </r>
    <r>
      <rPr>
        <b/>
        <vertAlign val="superscript"/>
        <sz val="10"/>
        <rFont val="Times New Roman"/>
        <family val="1"/>
      </rPr>
      <t>2</t>
    </r>
    <r>
      <rPr>
        <b/>
        <sz val="10"/>
        <rFont val="Times New Roman"/>
        <family val="1"/>
      </rPr>
      <t>)</t>
    </r>
  </si>
  <si>
    <t>Design for Manufacturing &amp; Assembly (DfMA) technologies</t>
  </si>
  <si>
    <t>(14)</t>
  </si>
  <si>
    <t>1.7 x 1.8</t>
  </si>
  <si>
    <t>1.7 x 2.0</t>
  </si>
  <si>
    <t>1.7 x 2.2</t>
  </si>
  <si>
    <t>(15)</t>
  </si>
  <si>
    <t>(16)</t>
  </si>
  <si>
    <t>(17)</t>
  </si>
  <si>
    <t>PBU system has to be accepted by the Building Innovation Panel (BIP) and accredited under the PBU Manufacturer Accreditation Scheme. Please refer to BCA
website for the list of accepted PBU systems.</t>
  </si>
  <si>
    <t>(18)</t>
  </si>
  <si>
    <t>At least 80% of the precast component must use mechanical connection.</t>
  </si>
  <si>
    <t>(19)</t>
  </si>
  <si>
    <t>MINIMUM BUILDABLE DESIGN SCORE REQUIRED (SUPERSTRUCTURE) =</t>
  </si>
  <si>
    <r>
      <t xml:space="preserve">*PREFABRICATION LEVEL (%) FOR DEVELOPMENT ON IGLS SITE </t>
    </r>
    <r>
      <rPr>
        <b/>
        <i/>
        <vertAlign val="superscript"/>
        <sz val="11"/>
        <rFont val="Arial"/>
        <family val="2"/>
      </rPr>
      <t>See Explanatory Notes</t>
    </r>
  </si>
  <si>
    <t>(a) STRUCTURAL SYSTEM</t>
  </si>
  <si>
    <t>(b) WALL SYSTEM</t>
  </si>
  <si>
    <t>MINIMUM BUILDABLE DESIGN SCORE REQUIRED (BASEMENT) =</t>
  </si>
  <si>
    <t>ROOF SYSTEM (for superstructure block only)</t>
  </si>
  <si>
    <t>Sub-total for structural system (A1)</t>
  </si>
  <si>
    <r>
      <t xml:space="preserve">Floor mesh - in areas (≥ 65%) </t>
    </r>
    <r>
      <rPr>
        <i/>
        <vertAlign val="superscript"/>
        <sz val="10"/>
        <rFont val="Times New Roman"/>
        <family val="1"/>
      </rPr>
      <t xml:space="preserve">see Note 2 
</t>
    </r>
    <r>
      <rPr>
        <i/>
        <sz val="9"/>
        <rFont val="Times New Roman"/>
        <family val="1"/>
      </rPr>
      <t>(mandatory for all developments)</t>
    </r>
  </si>
  <si>
    <t>Sub-total for prefabricated reinforcement (A2)
(maximum 5 points)</t>
  </si>
  <si>
    <t>Sub-total for structural system A3 = A1 + A2
(maximum 45 points)</t>
  </si>
  <si>
    <t>7   MANDATORY ITEMS</t>
  </si>
  <si>
    <r>
      <rPr>
        <b/>
        <sz val="10"/>
        <rFont val="Symbol"/>
        <family val="1"/>
        <charset val="2"/>
      </rPr>
      <t>³</t>
    </r>
    <r>
      <rPr>
        <b/>
        <sz val="9"/>
        <rFont val="Times New Roman"/>
        <family val="1"/>
      </rPr>
      <t>80%</t>
    </r>
  </si>
  <si>
    <r>
      <rPr>
        <b/>
        <sz val="10"/>
        <rFont val="Symbol"/>
        <family val="1"/>
        <charset val="2"/>
      </rPr>
      <t>³</t>
    </r>
    <r>
      <rPr>
        <b/>
        <sz val="10"/>
        <rFont val="Arial Narrow"/>
        <family val="2"/>
      </rPr>
      <t>65% - &lt;80%</t>
    </r>
  </si>
  <si>
    <t>Buildable Design 
Score
(a) x (b) x 45</t>
  </si>
  <si>
    <r>
      <t xml:space="preserve">Precast household shelters – in nos.
</t>
    </r>
    <r>
      <rPr>
        <i/>
        <sz val="9"/>
        <rFont val="Times New Roman"/>
        <family val="1"/>
      </rPr>
      <t>(mandatory for residential non-landed projects)</t>
    </r>
    <r>
      <rPr>
        <sz val="9"/>
        <rFont val="Times New Roman"/>
        <family val="1"/>
      </rPr>
      <t xml:space="preserve"> </t>
    </r>
    <r>
      <rPr>
        <b/>
        <i/>
        <vertAlign val="superscript"/>
        <sz val="10"/>
        <rFont val="Times New Roman"/>
        <family val="1"/>
      </rPr>
      <t>see</t>
    </r>
    <r>
      <rPr>
        <sz val="9"/>
        <rFont val="Times New Roman"/>
        <family val="1"/>
      </rPr>
      <t xml:space="preserve"> </t>
    </r>
    <r>
      <rPr>
        <b/>
        <i/>
        <vertAlign val="superscript"/>
        <sz val="10"/>
        <rFont val="Times New Roman"/>
        <family val="1"/>
      </rPr>
      <t>Note 3</t>
    </r>
  </si>
  <si>
    <t>8   STANDARDISATION &amp; REPETITION</t>
  </si>
  <si>
    <r>
      <rPr>
        <b/>
        <sz val="10"/>
        <rFont val="Symbol"/>
        <family val="1"/>
        <charset val="2"/>
      </rPr>
      <t>³</t>
    </r>
    <r>
      <rPr>
        <b/>
        <sz val="10"/>
        <rFont val="Arial Narrow"/>
        <family val="2"/>
      </rPr>
      <t>70% - &lt;90%</t>
    </r>
  </si>
  <si>
    <r>
      <rPr>
        <b/>
        <sz val="10"/>
        <rFont val="Symbol"/>
        <family val="1"/>
        <charset val="2"/>
      </rPr>
      <t>³</t>
    </r>
    <r>
      <rPr>
        <b/>
        <sz val="9"/>
        <rFont val="Times New Roman"/>
        <family val="1"/>
      </rPr>
      <t>90%</t>
    </r>
  </si>
  <si>
    <t>Columns (3 most common sizes in module of 0.5M) - in nos.</t>
  </si>
  <si>
    <t>Beams (3 most common sizes in module of 0.5M) - in nos.</t>
  </si>
  <si>
    <t>8.3(a)</t>
  </si>
  <si>
    <t>OR</t>
  </si>
  <si>
    <t>8.3(b)</t>
  </si>
  <si>
    <t>9   OTHERS</t>
  </si>
  <si>
    <t>Buildable Design
Score</t>
  </si>
  <si>
    <t>Precast meter chambers (for residential landed developments) – in nos.</t>
  </si>
  <si>
    <t>Single floor level without drops/kerbs within apartment unit (e.g. at kitchen, toilets) -
in nos.</t>
  </si>
  <si>
    <r>
      <t xml:space="preserve">High strength concrete (≥ Grade 70, at least 5%) </t>
    </r>
    <r>
      <rPr>
        <b/>
        <i/>
        <vertAlign val="superscript"/>
        <sz val="10"/>
        <rFont val="Times New Roman"/>
        <family val="1"/>
      </rPr>
      <t>see Note 4</t>
    </r>
  </si>
  <si>
    <r>
      <t xml:space="preserve">Self compacting concrete (≥ 30%) </t>
    </r>
    <r>
      <rPr>
        <b/>
        <i/>
        <vertAlign val="superscript"/>
        <sz val="10"/>
        <rFont val="Times New Roman"/>
        <family val="1"/>
      </rPr>
      <t>see Note 5</t>
    </r>
  </si>
  <si>
    <r>
      <t xml:space="preserve">Diaphragm wall (≥ 65% length of basement permanent retaining wall) </t>
    </r>
    <r>
      <rPr>
        <b/>
        <i/>
        <vertAlign val="superscript"/>
        <sz val="10"/>
        <rFont val="Times New Roman"/>
        <family val="1"/>
      </rPr>
      <t>see Note 6</t>
    </r>
  </si>
  <si>
    <t>10   OTHER SYSTEMS NOT LISTED IN BDAS (Please seek BCA's advice before proceeding)</t>
  </si>
  <si>
    <t>Sub-total for mandatory items, standardisation &amp; repetition and others (A4)
(maximum 5 points)</t>
  </si>
  <si>
    <r>
      <t xml:space="preserve">Drywall Partition for all internal dry areas (exclude party wall /
toilet wall / kitchen wall)
</t>
    </r>
    <r>
      <rPr>
        <i/>
        <sz val="9"/>
        <rFont val="Times New Roman"/>
        <family val="1"/>
      </rPr>
      <t xml:space="preserve">(applicable for residential non-landed projects only) </t>
    </r>
    <r>
      <rPr>
        <i/>
        <vertAlign val="superscript"/>
        <sz val="10"/>
        <rFont val="Times New Roman"/>
        <family val="1"/>
      </rPr>
      <t>see Note 7</t>
    </r>
  </si>
  <si>
    <r>
      <t xml:space="preserve">Drywall Partition </t>
    </r>
    <r>
      <rPr>
        <b/>
        <i/>
        <vertAlign val="superscript"/>
        <sz val="10"/>
        <rFont val="Times New Roman"/>
        <family val="1"/>
      </rPr>
      <t>see Note 7</t>
    </r>
  </si>
  <si>
    <r>
      <t xml:space="preserve">Drywall Partition with tile/stone finishes </t>
    </r>
    <r>
      <rPr>
        <b/>
        <i/>
        <vertAlign val="superscript"/>
        <sz val="10"/>
        <rFont val="Times New Roman"/>
        <family val="1"/>
      </rPr>
      <t>see Note 7</t>
    </r>
  </si>
  <si>
    <r>
      <t xml:space="preserve">LIGHTWEIGHT CONCRETE PANEL </t>
    </r>
    <r>
      <rPr>
        <b/>
        <i/>
        <vertAlign val="superscript"/>
        <sz val="10"/>
        <rFont val="Times New Roman"/>
        <family val="1"/>
      </rPr>
      <t>see Note 8</t>
    </r>
  </si>
  <si>
    <r>
      <t xml:space="preserve">PRECISION BLOCKWALL </t>
    </r>
    <r>
      <rPr>
        <b/>
        <i/>
        <vertAlign val="superscript"/>
        <sz val="10"/>
        <rFont val="Times New Roman"/>
        <family val="1"/>
      </rPr>
      <t>see Note 9</t>
    </r>
  </si>
  <si>
    <r>
      <t xml:space="preserve">With or without plastering (to include the length if used) </t>
    </r>
    <r>
      <rPr>
        <b/>
        <i/>
        <vertAlign val="superscript"/>
        <sz val="10"/>
        <rFont val="Times New Roman"/>
        <family val="1"/>
      </rPr>
      <t>see Note 10</t>
    </r>
  </si>
  <si>
    <t xml:space="preserve">Sub-total for wall system (B1)
</t>
  </si>
  <si>
    <t>Buildable Design 
Score</t>
  </si>
  <si>
    <t>Sub-total for simple design (B2)
(maximum 5 points)</t>
  </si>
  <si>
    <t>Total for wall system B3 = B1 + B2
(maximum 45 points)</t>
  </si>
  <si>
    <t>Percentage of 
coverage</t>
  </si>
  <si>
    <r>
      <rPr>
        <sz val="10"/>
        <rFont val="Symbol"/>
        <family val="1"/>
        <charset val="2"/>
      </rPr>
      <t>³</t>
    </r>
    <r>
      <rPr>
        <b/>
        <sz val="10"/>
        <rFont val="Arial Narrow"/>
        <family val="2"/>
      </rPr>
      <t>70% - &lt;90%</t>
    </r>
  </si>
  <si>
    <r>
      <rPr>
        <sz val="10"/>
        <rFont val="Symbol"/>
        <family val="1"/>
        <charset val="2"/>
      </rPr>
      <t>³</t>
    </r>
    <r>
      <rPr>
        <b/>
        <sz val="10"/>
        <rFont val="Arial Narrow"/>
        <family val="2"/>
      </rPr>
      <t>90%</t>
    </r>
  </si>
  <si>
    <r>
      <t xml:space="preserve">Typical storeys standardised to either 2.8m, 2.975m, 3.15m, 3.3m, 3.5m or 3.6m
height
</t>
    </r>
    <r>
      <rPr>
        <i/>
        <sz val="9"/>
        <rFont val="Times New Roman"/>
        <family val="1"/>
      </rPr>
      <t>(applicable for residential non-landed projects only)</t>
    </r>
  </si>
  <si>
    <r>
      <t xml:space="preserve">Typical storeys standardised to either 4.025m, 4.2m, 4.375m, 4.5m, 4.55m, 4.725m,
4.8m or 4.9m height
</t>
    </r>
    <r>
      <rPr>
        <i/>
        <sz val="9"/>
        <rFont val="Times New Roman"/>
        <family val="1"/>
      </rPr>
      <t>(applicable for office projects only)</t>
    </r>
  </si>
  <si>
    <t>10.1 (a)</t>
  </si>
  <si>
    <t>10.1 (b)</t>
  </si>
  <si>
    <t>10.1 (c)</t>
  </si>
  <si>
    <t>10.4 (a)</t>
  </si>
  <si>
    <t>10.4 (b)</t>
  </si>
  <si>
    <r>
      <t xml:space="preserve">Typical storeys standardised to either 3.15m, 3.3m, 3.325m, 3.45m, 3.5m or 3.6m
height
</t>
    </r>
    <r>
      <rPr>
        <i/>
        <sz val="9"/>
        <rFont val="Times New Roman"/>
        <family val="1"/>
      </rPr>
      <t>(applicable for hotel projects only)</t>
    </r>
  </si>
  <si>
    <r>
      <t xml:space="preserve">Standard door structural openings (width) - in nos.
</t>
    </r>
    <r>
      <rPr>
        <i/>
        <sz val="9"/>
        <rFont val="Times New Roman"/>
        <family val="1"/>
      </rPr>
      <t xml:space="preserve">(applicable for residential non-landed projects only) </t>
    </r>
    <r>
      <rPr>
        <i/>
        <vertAlign val="superscript"/>
        <sz val="10"/>
        <rFont val="Times New Roman"/>
        <family val="1"/>
      </rPr>
      <t>see Note 11</t>
    </r>
    <r>
      <rPr>
        <sz val="9"/>
        <rFont val="Times New Roman"/>
        <family val="1"/>
      </rPr>
      <t xml:space="preserve">
</t>
    </r>
  </si>
  <si>
    <r>
      <t xml:space="preserve">Standard precast refuse chutes - in nos.
</t>
    </r>
    <r>
      <rPr>
        <i/>
        <sz val="9"/>
        <rFont val="Times New Roman"/>
        <family val="1"/>
      </rPr>
      <t xml:space="preserve">(applicable for residential non-landed projects only) </t>
    </r>
    <r>
      <rPr>
        <i/>
        <vertAlign val="superscript"/>
        <sz val="10"/>
        <rFont val="Times New Roman"/>
        <family val="1"/>
      </rPr>
      <t>see Note 12</t>
    </r>
  </si>
  <si>
    <r>
      <t xml:space="preserve">Standard precast staircase of riser height of 150mm or 175mm &amp; tread width of
275mm or 300mm for typical storeys - in nos.
</t>
    </r>
    <r>
      <rPr>
        <i/>
        <sz val="9"/>
        <rFont val="Times New Roman"/>
        <family val="1"/>
      </rPr>
      <t xml:space="preserve">(applicable for all developments except industrial buildings) </t>
    </r>
  </si>
  <si>
    <r>
      <t xml:space="preserve">Standard precast staircase of riser height of 150mm or 175mm &amp; tread width of
250mm, 275mm or 300mm for typical storeys - in nos.
</t>
    </r>
    <r>
      <rPr>
        <i/>
        <sz val="9"/>
        <rFont val="Times New Roman"/>
        <family val="1"/>
      </rPr>
      <t>(applicable for industrial buildings only)</t>
    </r>
  </si>
  <si>
    <t>STANDARDISATION &amp; REPETITION</t>
  </si>
  <si>
    <t>11.3(a)</t>
  </si>
  <si>
    <t>11.3(b)</t>
  </si>
  <si>
    <t>Typical storeys standardised to either 2.8m, 2.975m, 3.15m, 3.3m, 3.325m, 3.45m,
3.5m, 3.6m, 4.025m, 4.2m, 4.375m, 4.5m, 4.55m, 4.725m, 4.8m or 4.9m height and
with precast staircase of riser height of 150mm or 175mm &amp; tread width of 250mm or
275mm</t>
  </si>
  <si>
    <r>
      <t xml:space="preserve">Industry standardised door structural openings - in nos. </t>
    </r>
    <r>
      <rPr>
        <b/>
        <i/>
        <vertAlign val="superscript"/>
        <sz val="10"/>
        <rFont val="Times New Roman"/>
        <family val="1"/>
      </rPr>
      <t>see Note 11</t>
    </r>
  </si>
  <si>
    <r>
      <t xml:space="preserve">Industry standardised precast refuse chutes - in nos. </t>
    </r>
    <r>
      <rPr>
        <b/>
        <i/>
        <vertAlign val="superscript"/>
        <sz val="10"/>
        <rFont val="Times New Roman"/>
        <family val="1"/>
      </rPr>
      <t>see Note 12</t>
    </r>
  </si>
  <si>
    <r>
      <t xml:space="preserve">Industry standardised precast household shelters (3 most common sizes) - in
nos. </t>
    </r>
    <r>
      <rPr>
        <b/>
        <i/>
        <vertAlign val="superscript"/>
        <sz val="10"/>
        <rFont val="Times New Roman"/>
        <family val="1"/>
      </rPr>
      <t>see Note 13</t>
    </r>
  </si>
  <si>
    <r>
      <t xml:space="preserve">Industry standardised prefabricated bathroom/toilet units (3 most common sizes) - in
nos. </t>
    </r>
    <r>
      <rPr>
        <b/>
        <i/>
        <vertAlign val="superscript"/>
        <sz val="10"/>
        <rFont val="Times New Roman"/>
        <family val="1"/>
      </rPr>
      <t>see Note 14</t>
    </r>
  </si>
  <si>
    <t>Engineered timber flooring, carpet, vinyl, raised floor and engineered stone flooring
finishes - in areas</t>
  </si>
  <si>
    <t>Power float concrete floor</t>
  </si>
  <si>
    <r>
      <rPr>
        <sz val="10"/>
        <rFont val="Symbol"/>
        <family val="1"/>
        <charset val="2"/>
      </rPr>
      <t>³</t>
    </r>
    <r>
      <rPr>
        <b/>
        <sz val="10"/>
        <rFont val="Arial Narrow"/>
        <family val="2"/>
      </rPr>
      <t>65% - &lt;80%</t>
    </r>
  </si>
  <si>
    <r>
      <rPr>
        <sz val="10"/>
        <rFont val="Symbol"/>
        <family val="1"/>
        <charset val="2"/>
      </rPr>
      <t>³</t>
    </r>
    <r>
      <rPr>
        <b/>
        <sz val="10"/>
        <rFont val="Arial Narrow"/>
        <family val="2"/>
      </rPr>
      <t>80%</t>
    </r>
  </si>
  <si>
    <t>OTHER SYSTEMS NOT LISTED IN BDAS (Please seek BCA's advice on the LSI before proceeding)</t>
  </si>
  <si>
    <t>Total wall length (External wall length and internal wall length)</t>
  </si>
  <si>
    <t>OTHER SYSTEMS NOT LISTED IN BDAS (Please seek BCA's advice before proceeding)</t>
  </si>
  <si>
    <t>Sub-total for mandatory items, standardisation &amp; repetition and others (B4)
(maximum 5 points)</t>
  </si>
  <si>
    <t>DEMERIT POINTS</t>
  </si>
  <si>
    <t>(maximum 5 demerit points)</t>
  </si>
  <si>
    <t>Sub-total for demerit points (B5)</t>
  </si>
  <si>
    <t>Total for wall system B = B3 + B4 + B5
(maximum 45 points)</t>
  </si>
  <si>
    <t>DESIGN for MANUFACTURING &amp; ASSEMBLY (DfMA)
TECHNOLOGIES</t>
  </si>
  <si>
    <t>Unit</t>
  </si>
  <si>
    <r>
      <t>³8</t>
    </r>
    <r>
      <rPr>
        <b/>
        <sz val="10"/>
        <rFont val="Arial Narrow"/>
        <family val="2"/>
      </rPr>
      <t>0%</t>
    </r>
  </si>
  <si>
    <t>A1</t>
  </si>
  <si>
    <r>
      <t>1</t>
    </r>
    <r>
      <rPr>
        <b/>
        <vertAlign val="superscript"/>
        <sz val="10"/>
        <rFont val="Times New Roman"/>
        <family val="1"/>
      </rPr>
      <t>st</t>
    </r>
    <r>
      <rPr>
        <b/>
        <sz val="9"/>
        <rFont val="Times New Roman"/>
        <family val="1"/>
      </rPr>
      <t xml:space="preserve"> CLASS</t>
    </r>
  </si>
  <si>
    <t>Fully integrated system</t>
  </si>
  <si>
    <t>Prefabricated Prefinished Volumetric Construction (PPVC) (The PPVC system has to
be accepted by the Building Innovation Panel (BIP) and accredited under the PPVC
Manufacturer Accreditation Scheme)</t>
  </si>
  <si>
    <t>Area</t>
  </si>
  <si>
    <r>
      <t xml:space="preserve">Description of accepted
PPVC system: </t>
    </r>
    <r>
      <rPr>
        <b/>
        <i/>
        <vertAlign val="superscript"/>
        <sz val="10"/>
        <rFont val="Times New Roman"/>
        <family val="1"/>
      </rPr>
      <t>see Note 15</t>
    </r>
  </si>
  <si>
    <t>Prefabricated Prefinished Volumetric Construction (PPVC) meeting requirements
stipulated under Sections 5.1 and 5.2</t>
  </si>
  <si>
    <t>A1.1</t>
  </si>
  <si>
    <t>A1.2</t>
  </si>
  <si>
    <r>
      <t>Sub-total for 1</t>
    </r>
    <r>
      <rPr>
        <b/>
        <vertAlign val="superscript"/>
        <sz val="11"/>
        <rFont val="Times New Roman"/>
        <family val="1"/>
      </rPr>
      <t>st</t>
    </r>
    <r>
      <rPr>
        <b/>
        <sz val="10"/>
        <rFont val="Times New Roman"/>
        <family val="1"/>
      </rPr>
      <t xml:space="preserve"> Class (C1)</t>
    </r>
  </si>
  <si>
    <t>A2</t>
  </si>
  <si>
    <r>
      <t>2</t>
    </r>
    <r>
      <rPr>
        <b/>
        <vertAlign val="superscript"/>
        <sz val="10"/>
        <rFont val="Times New Roman"/>
        <family val="1"/>
      </rPr>
      <t>nd</t>
    </r>
    <r>
      <rPr>
        <b/>
        <sz val="9"/>
        <rFont val="Times New Roman"/>
        <family val="1"/>
      </rPr>
      <t xml:space="preserve"> CLASS (UPPER)</t>
    </r>
  </si>
  <si>
    <t>Fully integrated sub-assemblies</t>
  </si>
  <si>
    <t>A2.1</t>
  </si>
  <si>
    <t>Mass Engineered Timber (e.g Cross Laminated Timber, CLT)</t>
  </si>
  <si>
    <t>A2.2</t>
  </si>
  <si>
    <t>Prefabricated Volumetric Construction (PVC)</t>
  </si>
  <si>
    <t>A2.3</t>
  </si>
  <si>
    <r>
      <t xml:space="preserve">Structural steel with innovative connections </t>
    </r>
    <r>
      <rPr>
        <b/>
        <i/>
        <vertAlign val="superscript"/>
        <sz val="10"/>
        <rFont val="Times New Roman"/>
        <family val="1"/>
      </rPr>
      <t>see Note 16</t>
    </r>
  </si>
  <si>
    <t>Steel-Mechanical, Electrical &amp; Plumbing (MEP) floor system</t>
  </si>
  <si>
    <t>A2.4</t>
  </si>
  <si>
    <t>A2.5</t>
  </si>
  <si>
    <t>Prefinished wall with MEP services</t>
  </si>
  <si>
    <t>Length</t>
  </si>
  <si>
    <t>Prefinished ceiling with MEP services</t>
  </si>
  <si>
    <t>A2.6</t>
  </si>
  <si>
    <t>A2.7</t>
  </si>
  <si>
    <t>Prefab MEP modules integrated with work platform/ catwalk</t>
  </si>
  <si>
    <t>Nos</t>
  </si>
  <si>
    <t>Prefabricated bathroom units pre-assembled off-site complete with finishes, sanitary
wares, concealed pipes, conduits, ceiling, bathroom cabinets, shower screen and
fittings before installing in position - in nos.</t>
  </si>
  <si>
    <t>(mandatory for residential non-landed projects and the residential non-landed
component of mixed-use developments under the Government Land Sales 
Programme)</t>
  </si>
  <si>
    <r>
      <t xml:space="preserve">Description of accepted 
PBU system:  </t>
    </r>
    <r>
      <rPr>
        <i/>
        <vertAlign val="superscript"/>
        <sz val="10"/>
        <rFont val="Times New Roman"/>
        <family val="1"/>
      </rPr>
      <t>see Note 17</t>
    </r>
  </si>
  <si>
    <t>A2.8(a)</t>
  </si>
  <si>
    <t>A2.8(b)</t>
  </si>
  <si>
    <r>
      <t>Sub-total for 2</t>
    </r>
    <r>
      <rPr>
        <b/>
        <vertAlign val="superscript"/>
        <sz val="10"/>
        <rFont val="Times New Roman"/>
        <family val="1"/>
      </rPr>
      <t>nd</t>
    </r>
    <r>
      <rPr>
        <b/>
        <sz val="10"/>
        <rFont val="Times New Roman"/>
        <family val="1"/>
      </rPr>
      <t xml:space="preserve"> Class (Upper) (C2)</t>
    </r>
  </si>
  <si>
    <t>A3</t>
  </si>
  <si>
    <r>
      <t>2</t>
    </r>
    <r>
      <rPr>
        <b/>
        <vertAlign val="superscript"/>
        <sz val="10"/>
        <rFont val="Times New Roman"/>
        <family val="1"/>
      </rPr>
      <t>nd</t>
    </r>
    <r>
      <rPr>
        <b/>
        <sz val="9"/>
        <rFont val="Times New Roman"/>
        <family val="1"/>
      </rPr>
      <t xml:space="preserve"> CLASS (LOWER)</t>
    </r>
  </si>
  <si>
    <t>Advanced prefab systems</t>
  </si>
  <si>
    <t>A3.1</t>
  </si>
  <si>
    <t>A3.2</t>
  </si>
  <si>
    <t>A3.3</t>
  </si>
  <si>
    <t>A3.4</t>
  </si>
  <si>
    <t>A3.7</t>
  </si>
  <si>
    <t>A3.5</t>
  </si>
  <si>
    <t>A3.6</t>
  </si>
  <si>
    <t>Structural steel</t>
  </si>
  <si>
    <t>Unitized curtain wall</t>
  </si>
  <si>
    <t>Prefinished wall (e.g Precast wall with off-site finishes)</t>
  </si>
  <si>
    <t>Prefinished slab</t>
  </si>
  <si>
    <t>Prefinished ceiling</t>
  </si>
  <si>
    <t>Prefab MEP modules e.g pipes, cable trays/ trunking etc</t>
  </si>
  <si>
    <t>Prefab MEP plant modules e.g pump, compressor etc</t>
  </si>
  <si>
    <r>
      <t>Sub-total for 2</t>
    </r>
    <r>
      <rPr>
        <b/>
        <vertAlign val="superscript"/>
        <sz val="10"/>
        <rFont val="Times New Roman"/>
        <family val="1"/>
      </rPr>
      <t>nd</t>
    </r>
    <r>
      <rPr>
        <b/>
        <sz val="10"/>
        <rFont val="Times New Roman"/>
        <family val="1"/>
      </rPr>
      <t xml:space="preserve"> Class (Lower) (C3)</t>
    </r>
  </si>
  <si>
    <t>A4</t>
  </si>
  <si>
    <r>
      <t>3</t>
    </r>
    <r>
      <rPr>
        <b/>
        <vertAlign val="superscript"/>
        <sz val="10"/>
        <rFont val="Times New Roman"/>
        <family val="1"/>
      </rPr>
      <t>rd</t>
    </r>
    <r>
      <rPr>
        <b/>
        <sz val="9"/>
        <rFont val="Times New Roman"/>
        <family val="1"/>
      </rPr>
      <t xml:space="preserve"> CLASS</t>
    </r>
  </si>
  <si>
    <t>Prefabricated components</t>
  </si>
  <si>
    <t>A4.1</t>
  </si>
  <si>
    <t>A4.2</t>
  </si>
  <si>
    <t>A4.3</t>
  </si>
  <si>
    <t>A4.4</t>
  </si>
  <si>
    <t>A4.5</t>
  </si>
  <si>
    <t>A4.6</t>
  </si>
  <si>
    <t>A4.7</t>
  </si>
  <si>
    <t>A4.8</t>
  </si>
  <si>
    <t>A4.9</t>
  </si>
  <si>
    <t>A4.10</t>
  </si>
  <si>
    <t>A4.11</t>
  </si>
  <si>
    <t>A4.12</t>
  </si>
  <si>
    <t>Integrated precast components comprising at least 2 elements (e.g multi-tier 
column/wall, double bay facade wall)</t>
  </si>
  <si>
    <r>
      <t>Mechanical connection for precast column/ precast wall (horizontal joints)</t>
    </r>
    <r>
      <rPr>
        <b/>
        <i/>
        <vertAlign val="superscript"/>
        <sz val="10"/>
        <rFont val="Times New Roman"/>
        <family val="1"/>
      </rPr>
      <t xml:space="preserve"> see Note 18</t>
    </r>
  </si>
  <si>
    <r>
      <t xml:space="preserve">Mechanical connection for precast beam joints </t>
    </r>
    <r>
      <rPr>
        <b/>
        <i/>
        <vertAlign val="superscript"/>
        <sz val="10"/>
        <rFont val="Times New Roman"/>
        <family val="1"/>
      </rPr>
      <t>see Note 18</t>
    </r>
  </si>
  <si>
    <r>
      <t>Mechanical connection for precast wall (vertical joints)</t>
    </r>
    <r>
      <rPr>
        <b/>
        <i/>
        <vertAlign val="superscript"/>
        <sz val="10"/>
        <rFont val="Times New Roman"/>
        <family val="1"/>
      </rPr>
      <t xml:space="preserve"> see Note 18</t>
    </r>
  </si>
  <si>
    <t>Prefabricated wall/ facade with onsite dry applied finishes</t>
  </si>
  <si>
    <t>Prefabricated slab with onsite dry applied finishes</t>
  </si>
  <si>
    <t>Prefabricated ceiling with onsite dry applied finishes</t>
  </si>
  <si>
    <r>
      <t xml:space="preserve">Prefabricated and pre-insulated duct for air- conditioning system
</t>
    </r>
    <r>
      <rPr>
        <i/>
        <sz val="9"/>
        <rFont val="Times New Roman"/>
        <family val="1"/>
      </rPr>
      <t>(mandatory for all projects)</t>
    </r>
  </si>
  <si>
    <t>Common M&amp;E bracket (at least 3 M&amp;E services) - in length</t>
  </si>
  <si>
    <r>
      <t>Sub-total for 3</t>
    </r>
    <r>
      <rPr>
        <b/>
        <vertAlign val="superscript"/>
        <sz val="10"/>
        <rFont val="Times New Roman"/>
        <family val="1"/>
      </rPr>
      <t>rd</t>
    </r>
    <r>
      <rPr>
        <b/>
        <sz val="10"/>
        <rFont val="Times New Roman"/>
        <family val="1"/>
      </rPr>
      <t xml:space="preserve"> Class (C4)</t>
    </r>
  </si>
  <si>
    <t>OTHER SYSTEMS NOT LISTED IN BDAS (Please seek BCA's advice on the system before proceeding)</t>
  </si>
  <si>
    <t>A5</t>
  </si>
  <si>
    <t>Sub-total for other (C5)</t>
  </si>
  <si>
    <t>Sub-total for DfMA C = C1 + C2 + C3 + C4 + C5
(maximum 20 points)</t>
  </si>
  <si>
    <t>GRAND TOTAL (A + B + C)
(maximum 110 points)</t>
  </si>
  <si>
    <t>Total for structural system A = A3 + A4
(maximum 45 points)</t>
  </si>
  <si>
    <t>STRUCTURAL SYSTEM</t>
  </si>
  <si>
    <t>WALL SYSTEM</t>
  </si>
  <si>
    <t>B02</t>
  </si>
  <si>
    <t>B</t>
  </si>
  <si>
    <t>S</t>
  </si>
  <si>
    <t>B01</t>
  </si>
  <si>
    <t>COP VERSION : 2017</t>
  </si>
  <si>
    <t>Basement GFA &gt;= 2000</t>
  </si>
  <si>
    <t>DfMA</t>
  </si>
  <si>
    <t>01</t>
  </si>
  <si>
    <t xml:space="preserve">1. The project is submitting the outcome-based proposal below with the default buildable design score
(applicable only for residential non-landed projects with GFA ≥ 25,000 m2 and with first application for
 planning permission made on or after 15 December 2019 only)
</t>
  </si>
  <si>
    <t xml:space="preserve">(a) ≥ 60% of Prefabricated Prefinished Volumetric Construction (PPVC) </t>
  </si>
  <si>
    <t xml:space="preserve">      (The PPVC system is accepted by the Building Innovation Panel (BIP) and accredited under the PPVC
      Manufacturer Accreditation Scheme. The PPVC meets the requirements stipulated in COP 2019)</t>
  </si>
  <si>
    <t xml:space="preserve">      Description of accepted PPVC
      system :</t>
  </si>
  <si>
    <t>or</t>
  </si>
  <si>
    <t>(b) ≥ 60% of Prefabricated Prefinished Volumetric Construction (PPVC)</t>
  </si>
  <si>
    <t xml:space="preserve">      (The PPVC meets the requirements stipulated in COP 2019)</t>
  </si>
  <si>
    <t>(c) ≥ 65% of prefabricated system and</t>
  </si>
  <si>
    <t xml:space="preserve">      ≥ 70% of system formwork</t>
  </si>
  <si>
    <t>(d) ≥ 50% of prefabricated system,</t>
  </si>
  <si>
    <t xml:space="preserve">      ≥ 70% of system formwork and</t>
  </si>
  <si>
    <t xml:space="preserve">      ≥ 50% of prefabricated MEP system</t>
  </si>
  <si>
    <t xml:space="preserve">(e) open option proposal that can achieve minimum 20% productivity improvement from 2010 level </t>
  </si>
  <si>
    <t xml:space="preserve">      Note: please consult BCA for the default buildable design score for the proposal</t>
  </si>
  <si>
    <t>the default buildable design score for basement works (where applicable)</t>
  </si>
  <si>
    <t>2. The project complies with the minimum buildable design score requirement</t>
  </si>
  <si>
    <t>Please tick one of the following :</t>
  </si>
  <si>
    <t xml:space="preserve">The as-built buildable design score for the superstructure works is </t>
  </si>
  <si>
    <t xml:space="preserve">The as-built buildable design score for the basement works is </t>
  </si>
  <si>
    <t>Only for residential non-landed projects with Gross Floor Area (GFA) ≥ 25,000 m2 and with first application
for planning permission made on or after 15 December 2019</t>
  </si>
  <si>
    <t>(a)</t>
  </si>
  <si>
    <t>(b)</t>
  </si>
  <si>
    <t>We hereby declare that we are submitting one of the outcome-based proposals (as stated in summary sheet) for the project in lieu of an as-built buildable design score as stated in 2a above.</t>
  </si>
  <si>
    <t xml:space="preserve">We hereby accept that the default as-built buildable design score for the project is
</t>
  </si>
  <si>
    <t>COP VERSION : 2019</t>
  </si>
  <si>
    <t>PART II : THE AS-BUILT BUILDABLE DESIGN SCORE FOR THE SUPERSTRUCTURE WORKS</t>
  </si>
  <si>
    <t>THE AS-BUILT BUILDABLE DESIGN SCORE FOR THE SUPERSTRUCTURE WORKS =</t>
  </si>
  <si>
    <t>PART III : THE AS-BUILT BUILDABLE DESIGN SCORE FOR THE BASEMENT WORKS</t>
  </si>
  <si>
    <t>THE AS-BUILT BUILDABLE DESIGN SCORE FOR THE BASEMENT WORKS =</t>
  </si>
  <si>
    <t xml:space="preserve">We hereby declare that the buildable design score submitted herewith complies with the minimum as-built buildable design score requirement under the Building Control (Buildability &amp; Productivity) Regulations and the computation of the as-built buildable design score is as stated in Form BPD_BS03. We further declare that the particulars required for this submission and as stated in these forms are correct.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</si>
</sst>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95" formatCode="0.0"/>
    <numFmt numFmtId="196" formatCode="0;[Red]0"/>
    <numFmt numFmtId="200" formatCode="#.00"/>
  </numFmts>
  <fonts count="117">
    <font>
      <sz val="10"/>
      <name val="Arial"/>
    </font>
    <font>
      <sz val="10"/>
      <name val="Arial"/>
    </font>
    <font>
      <sz val="10"/>
      <name val="Times New Roman"/>
      <family val="1"/>
    </font>
    <font>
      <b/>
      <sz val="12"/>
      <name val="Times New Roman"/>
      <family val="1"/>
    </font>
    <font>
      <b/>
      <sz val="8"/>
      <name val="Times New Roman"/>
      <family val="1"/>
    </font>
    <font>
      <b/>
      <sz val="9"/>
      <name val="Times New Roman"/>
      <family val="1"/>
    </font>
    <font>
      <sz val="9"/>
      <name val="Times New Roman"/>
      <family val="1"/>
    </font>
    <font>
      <b/>
      <vertAlign val="superscript"/>
      <sz val="9"/>
      <name val="Times New Roman"/>
      <family val="1"/>
    </font>
    <font>
      <b/>
      <sz val="10"/>
      <name val="Times New Roman"/>
      <family val="1"/>
    </font>
    <font>
      <b/>
      <sz val="20"/>
      <name val="Times New Roman"/>
      <family val="1"/>
    </font>
    <font>
      <sz val="9"/>
      <color indexed="53"/>
      <name val="Times New Roman"/>
      <family val="1"/>
    </font>
    <font>
      <b/>
      <sz val="9"/>
      <color indexed="10"/>
      <name val="Times New Roman"/>
      <family val="1"/>
    </font>
    <font>
      <b/>
      <sz val="12"/>
      <color indexed="10"/>
      <name val="Times New Roman"/>
      <family val="1"/>
    </font>
    <font>
      <vertAlign val="superscript"/>
      <sz val="9"/>
      <name val="Times New Roman"/>
      <family val="1"/>
    </font>
    <font>
      <sz val="9"/>
      <name val="Symbol"/>
      <family val="1"/>
      <charset val="2"/>
    </font>
    <font>
      <b/>
      <sz val="9"/>
      <color indexed="61"/>
      <name val="Times New Roman"/>
      <family val="1"/>
    </font>
    <font>
      <b/>
      <sz val="14"/>
      <color indexed="49"/>
      <name val="Times New Roman"/>
      <family val="1"/>
    </font>
    <font>
      <sz val="12"/>
      <name val="Times New Roman"/>
      <family val="1"/>
    </font>
    <font>
      <b/>
      <sz val="16"/>
      <color indexed="15"/>
      <name val="Times New Roman"/>
      <family val="1"/>
    </font>
    <font>
      <sz val="16"/>
      <color indexed="42"/>
      <name val="Times New Roman"/>
      <family val="1"/>
    </font>
    <font>
      <b/>
      <sz val="11"/>
      <name val="Arial"/>
      <family val="2"/>
    </font>
    <font>
      <b/>
      <sz val="12"/>
      <color indexed="12"/>
      <name val="Times New Roman"/>
      <family val="1"/>
    </font>
    <font>
      <b/>
      <sz val="11"/>
      <color indexed="10"/>
      <name val="Times New Roman"/>
      <family val="1"/>
    </font>
    <font>
      <b/>
      <sz val="10"/>
      <name val="Symbol"/>
      <family val="1"/>
      <charset val="2"/>
    </font>
    <font>
      <b/>
      <sz val="10"/>
      <name val="Arial Narrow"/>
      <family val="2"/>
    </font>
    <font>
      <b/>
      <u/>
      <sz val="12"/>
      <name val="Times New Roman"/>
      <family val="1"/>
    </font>
    <font>
      <b/>
      <u/>
      <sz val="12"/>
      <name val="Arial"/>
      <family val="2"/>
    </font>
    <font>
      <i/>
      <sz val="10"/>
      <name val="Arial"/>
      <family val="2"/>
    </font>
    <font>
      <sz val="10"/>
      <color indexed="26"/>
      <name val="Times New Roman"/>
      <family val="1"/>
    </font>
    <font>
      <sz val="9"/>
      <color indexed="9"/>
      <name val="Times New Roman"/>
      <family val="1"/>
    </font>
    <font>
      <sz val="10"/>
      <color indexed="9"/>
      <name val="Times New Roman"/>
      <family val="1"/>
    </font>
    <font>
      <b/>
      <sz val="10"/>
      <color indexed="9"/>
      <name val="Arial"/>
      <family val="2"/>
    </font>
    <font>
      <b/>
      <sz val="10"/>
      <name val="Arial"/>
      <family val="2"/>
    </font>
    <font>
      <sz val="10"/>
      <color indexed="17"/>
      <name val="Arial"/>
      <family val="2"/>
    </font>
    <font>
      <b/>
      <sz val="10"/>
      <color indexed="17"/>
      <name val="Arial"/>
      <family val="2"/>
    </font>
    <font>
      <b/>
      <sz val="11"/>
      <name val="Times New Roman"/>
      <family val="1"/>
    </font>
    <font>
      <b/>
      <sz val="14"/>
      <name val="Times New Roman"/>
      <family val="1"/>
    </font>
    <font>
      <b/>
      <sz val="16"/>
      <name val="Times New Roman"/>
      <family val="1"/>
    </font>
    <font>
      <b/>
      <sz val="10"/>
      <color indexed="10"/>
      <name val="Times New Roman"/>
      <family val="1"/>
    </font>
    <font>
      <vertAlign val="superscript"/>
      <sz val="10"/>
      <name val="Arial"/>
      <family val="2"/>
    </font>
    <font>
      <b/>
      <sz val="12"/>
      <color indexed="9"/>
      <name val="Times New Roman"/>
      <family val="1"/>
    </font>
    <font>
      <b/>
      <sz val="10"/>
      <color indexed="9"/>
      <name val="Times New Roman"/>
      <family val="1"/>
    </font>
    <font>
      <sz val="10"/>
      <color indexed="12"/>
      <name val="Arial"/>
      <family val="2"/>
    </font>
    <font>
      <b/>
      <sz val="12"/>
      <color indexed="12"/>
      <name val="Arial"/>
      <family val="2"/>
    </font>
    <font>
      <b/>
      <sz val="8"/>
      <color indexed="9"/>
      <name val="Times New Roman"/>
      <family val="1"/>
    </font>
    <font>
      <b/>
      <sz val="10"/>
      <color indexed="58"/>
      <name val="Arial"/>
      <family val="2"/>
    </font>
    <font>
      <b/>
      <sz val="10"/>
      <color indexed="20"/>
      <name val="Times New Roman"/>
      <family val="1"/>
    </font>
    <font>
      <b/>
      <sz val="10"/>
      <color indexed="12"/>
      <name val="Times New Roman"/>
      <family val="1"/>
    </font>
    <font>
      <b/>
      <sz val="10"/>
      <color indexed="57"/>
      <name val="Times New Roman"/>
      <family val="1"/>
    </font>
    <font>
      <sz val="10"/>
      <color indexed="20"/>
      <name val="Times New Roman"/>
      <family val="1"/>
    </font>
    <font>
      <sz val="10"/>
      <color indexed="53"/>
      <name val="Times New Roman"/>
      <family val="1"/>
    </font>
    <font>
      <i/>
      <sz val="10"/>
      <name val="Arial"/>
      <family val="2"/>
    </font>
    <font>
      <b/>
      <sz val="10"/>
      <name val="Arial"/>
      <family val="2"/>
    </font>
    <font>
      <b/>
      <vertAlign val="superscript"/>
      <sz val="10"/>
      <name val="Arial"/>
      <family val="2"/>
    </font>
    <font>
      <b/>
      <sz val="14"/>
      <name val="Arial"/>
      <family val="2"/>
    </font>
    <font>
      <sz val="9"/>
      <color indexed="20"/>
      <name val="Times New Roman"/>
      <family val="1"/>
    </font>
    <font>
      <i/>
      <sz val="9"/>
      <name val="Times New Roman"/>
      <family val="1"/>
    </font>
    <font>
      <i/>
      <sz val="9"/>
      <name val="Arial"/>
      <family val="2"/>
    </font>
    <font>
      <sz val="9"/>
      <name val="Arial"/>
      <family val="2"/>
    </font>
    <font>
      <b/>
      <sz val="16"/>
      <name val="Arial"/>
      <family val="2"/>
    </font>
    <font>
      <b/>
      <sz val="16"/>
      <color indexed="12"/>
      <name val="Times New Roman"/>
      <family val="1"/>
    </font>
    <font>
      <b/>
      <sz val="14"/>
      <color indexed="18"/>
      <name val="Arial"/>
      <family val="2"/>
    </font>
    <font>
      <b/>
      <sz val="14"/>
      <color indexed="10"/>
      <name val="Times New Roman"/>
      <family val="1"/>
    </font>
    <font>
      <sz val="10"/>
      <color indexed="22"/>
      <name val="Times New Roman"/>
      <family val="1"/>
    </font>
    <font>
      <sz val="9"/>
      <color indexed="16"/>
      <name val="Times New Roman"/>
      <family val="1"/>
    </font>
    <font>
      <b/>
      <sz val="9"/>
      <color indexed="9"/>
      <name val="Times New Roman"/>
      <family val="1"/>
    </font>
    <font>
      <b/>
      <sz val="10"/>
      <color indexed="22"/>
      <name val="Times New Roman"/>
      <family val="1"/>
    </font>
    <font>
      <b/>
      <u/>
      <sz val="11"/>
      <name val="Times New Roman"/>
      <family val="1"/>
    </font>
    <font>
      <sz val="10"/>
      <name val="Arial"/>
      <family val="2"/>
    </font>
    <font>
      <b/>
      <sz val="14"/>
      <color indexed="10"/>
      <name val="Arial"/>
      <family val="2"/>
    </font>
    <font>
      <sz val="10"/>
      <color indexed="12"/>
      <name val="Arial"/>
      <family val="2"/>
    </font>
    <font>
      <b/>
      <sz val="11"/>
      <color indexed="12"/>
      <name val="Times New Roman"/>
      <family val="1"/>
    </font>
    <font>
      <b/>
      <sz val="9"/>
      <color indexed="12"/>
      <name val="Times New Roman"/>
      <family val="1"/>
    </font>
    <font>
      <b/>
      <vertAlign val="superscript"/>
      <sz val="9"/>
      <color indexed="12"/>
      <name val="Times New Roman"/>
      <family val="1"/>
    </font>
    <font>
      <i/>
      <sz val="8"/>
      <name val="Times New Roman"/>
      <family val="1"/>
    </font>
    <font>
      <b/>
      <sz val="10"/>
      <color indexed="43"/>
      <name val="Times New Roman"/>
      <family val="1"/>
    </font>
    <font>
      <b/>
      <sz val="9"/>
      <color indexed="8"/>
      <name val="Times New Roman"/>
      <family val="1"/>
    </font>
    <font>
      <b/>
      <sz val="20"/>
      <color indexed="9"/>
      <name val="Times New Roman"/>
      <family val="1"/>
    </font>
    <font>
      <b/>
      <i/>
      <vertAlign val="superscript"/>
      <sz val="10"/>
      <name val="Times New Roman"/>
      <family val="1"/>
    </font>
    <font>
      <b/>
      <u/>
      <sz val="10"/>
      <name val="Times New Roman"/>
      <family val="1"/>
    </font>
    <font>
      <sz val="10"/>
      <name val="Geneva"/>
      <family val="2"/>
    </font>
    <font>
      <sz val="11"/>
      <name val="Times New Roman"/>
      <family val="1"/>
    </font>
    <font>
      <u/>
      <sz val="10"/>
      <name val="Times New Roman"/>
      <family val="1"/>
    </font>
    <font>
      <sz val="10"/>
      <color indexed="8"/>
      <name val="Times New Roman"/>
      <family val="1"/>
    </font>
    <font>
      <u/>
      <sz val="10"/>
      <color indexed="8"/>
      <name val="Times New Roman"/>
      <family val="1"/>
    </font>
    <font>
      <b/>
      <vertAlign val="superscript"/>
      <sz val="10"/>
      <name val="Times New Roman"/>
      <family val="1"/>
    </font>
    <font>
      <sz val="10"/>
      <color indexed="8"/>
      <name val="Times New Roman"/>
      <family val="1"/>
    </font>
    <font>
      <sz val="10"/>
      <color indexed="10"/>
      <name val="Times New Roman"/>
      <family val="1"/>
    </font>
    <font>
      <b/>
      <sz val="9"/>
      <color indexed="10"/>
      <name val="Times New Roman"/>
      <family val="1"/>
    </font>
    <font>
      <b/>
      <sz val="9"/>
      <color indexed="10"/>
      <name val="Times New Roman"/>
      <family val="1"/>
    </font>
    <font>
      <b/>
      <sz val="8"/>
      <color indexed="55"/>
      <name val="Times New Roman"/>
      <family val="1"/>
    </font>
    <font>
      <b/>
      <sz val="12"/>
      <color indexed="55"/>
      <name val="Times New Roman"/>
      <family val="1"/>
    </font>
    <font>
      <b/>
      <sz val="14"/>
      <color indexed="55"/>
      <name val="Times New Roman"/>
      <family val="1"/>
    </font>
    <font>
      <b/>
      <sz val="10"/>
      <color indexed="55"/>
      <name val="Times New Roman"/>
      <family val="1"/>
    </font>
    <font>
      <b/>
      <sz val="11"/>
      <color indexed="55"/>
      <name val="Times New Roman"/>
      <family val="1"/>
    </font>
    <font>
      <b/>
      <sz val="9"/>
      <color indexed="55"/>
      <name val="Times New Roman"/>
      <family val="1"/>
    </font>
    <font>
      <sz val="9"/>
      <color indexed="55"/>
      <name val="Times New Roman"/>
      <family val="1"/>
    </font>
    <font>
      <sz val="10"/>
      <color indexed="55"/>
      <name val="Times New Roman"/>
      <family val="1"/>
    </font>
    <font>
      <sz val="16"/>
      <color indexed="55"/>
      <name val="Times New Roman"/>
      <family val="1"/>
    </font>
    <font>
      <b/>
      <sz val="16"/>
      <color indexed="55"/>
      <name val="Times New Roman"/>
      <family val="1"/>
    </font>
    <font>
      <sz val="12"/>
      <color indexed="55"/>
      <name val="Times New Roman"/>
      <family val="1"/>
    </font>
    <font>
      <sz val="10"/>
      <color indexed="16"/>
      <name val="Arial"/>
      <family val="2"/>
    </font>
    <font>
      <vertAlign val="superscript"/>
      <sz val="10"/>
      <name val="Times New Roman"/>
      <family val="1"/>
    </font>
    <font>
      <b/>
      <i/>
      <vertAlign val="superscript"/>
      <sz val="11"/>
      <name val="Arial"/>
      <family val="2"/>
    </font>
    <font>
      <i/>
      <vertAlign val="superscript"/>
      <sz val="10"/>
      <name val="Times New Roman"/>
      <family val="1"/>
    </font>
    <font>
      <sz val="10"/>
      <name val="Symbol"/>
      <family val="1"/>
      <charset val="2"/>
    </font>
    <font>
      <b/>
      <vertAlign val="superscript"/>
      <sz val="11"/>
      <name val="Times New Roman"/>
      <family val="1"/>
    </font>
    <font>
      <b/>
      <sz val="9"/>
      <color indexed="16"/>
      <name val="Times New Roman"/>
      <family val="1"/>
    </font>
    <font>
      <i/>
      <sz val="10"/>
      <name val="Times New Roman"/>
      <family val="1"/>
    </font>
    <font>
      <b/>
      <sz val="14"/>
      <color indexed="12"/>
      <name val="Times New Roman"/>
      <family val="1"/>
    </font>
    <font>
      <b/>
      <sz val="11"/>
      <color rgb="FFFF0000"/>
      <name val="Arial"/>
      <family val="2"/>
    </font>
    <font>
      <b/>
      <sz val="10"/>
      <color rgb="FFFF0000"/>
      <name val="Times New Roman"/>
      <family val="1"/>
    </font>
    <font>
      <b/>
      <sz val="14"/>
      <color theme="1"/>
      <name val="Arial"/>
      <family val="2"/>
    </font>
    <font>
      <b/>
      <sz val="14"/>
      <color rgb="FFFF0000"/>
      <name val="Arial"/>
      <family val="2"/>
    </font>
    <font>
      <sz val="10"/>
      <color rgb="FFFFFF99"/>
      <name val="Times New Roman"/>
      <family val="1"/>
    </font>
    <font>
      <b/>
      <sz val="14"/>
      <color theme="0" tint="-0.249977111117893"/>
      <name val="Times New Roman"/>
      <family val="1"/>
    </font>
    <font>
      <sz val="10"/>
      <color theme="0" tint="-0.249977111117893"/>
      <name val="Times New Roman"/>
      <family val="1"/>
    </font>
  </fonts>
  <fills count="23">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indexed="27"/>
        <bgColor indexed="64"/>
      </patternFill>
    </fill>
    <fill>
      <patternFill patternType="solid">
        <fgColor indexed="17"/>
        <bgColor indexed="64"/>
      </patternFill>
    </fill>
    <fill>
      <patternFill patternType="solid">
        <fgColor indexed="57"/>
        <bgColor indexed="64"/>
      </patternFill>
    </fill>
    <fill>
      <patternFill patternType="solid">
        <fgColor indexed="45"/>
        <bgColor indexed="64"/>
      </patternFill>
    </fill>
    <fill>
      <patternFill patternType="solid">
        <fgColor indexed="46"/>
        <bgColor indexed="64"/>
      </patternFill>
    </fill>
    <fill>
      <patternFill patternType="solid">
        <fgColor indexed="51"/>
        <bgColor indexed="64"/>
      </patternFill>
    </fill>
    <fill>
      <patternFill patternType="solid">
        <fgColor indexed="13"/>
        <bgColor indexed="64"/>
      </patternFill>
    </fill>
    <fill>
      <patternFill patternType="solid">
        <fgColor indexed="55"/>
        <bgColor indexed="64"/>
      </patternFill>
    </fill>
    <fill>
      <patternFill patternType="solid">
        <fgColor indexed="43"/>
        <bgColor indexed="64"/>
      </patternFill>
    </fill>
    <fill>
      <patternFill patternType="solid">
        <fgColor rgb="FFFFFF00"/>
        <bgColor indexed="64"/>
      </patternFill>
    </fill>
    <fill>
      <patternFill patternType="solid">
        <fgColor rgb="FFFF99FF"/>
        <bgColor indexed="64"/>
      </patternFill>
    </fill>
    <fill>
      <patternFill patternType="solid">
        <fgColor theme="0" tint="-0.249977111117893"/>
        <bgColor indexed="64"/>
      </patternFill>
    </fill>
    <fill>
      <patternFill patternType="solid">
        <fgColor theme="0" tint="-0.24994659260841701"/>
        <bgColor indexed="64"/>
      </patternFill>
    </fill>
  </fills>
  <borders count="89">
    <border>
      <left/>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0" fontId="68" fillId="0" borderId="0"/>
    <xf numFmtId="0" fontId="68" fillId="0" borderId="0"/>
    <xf numFmtId="0" fontId="80" fillId="0" borderId="0"/>
  </cellStyleXfs>
  <cellXfs count="1487">
    <xf numFmtId="0" fontId="0" fillId="0" borderId="0" xfId="0"/>
    <xf numFmtId="0" fontId="2" fillId="0" borderId="0" xfId="0" applyFont="1" applyAlignment="1">
      <alignment vertical="center"/>
    </xf>
    <xf numFmtId="0" fontId="2" fillId="0" borderId="0" xfId="0" applyFont="1" applyAlignment="1">
      <alignment horizontal="left" vertical="center"/>
    </xf>
    <xf numFmtId="2" fontId="2" fillId="0" borderId="0" xfId="0" applyNumberFormat="1" applyFont="1" applyAlignment="1">
      <alignment vertical="center"/>
    </xf>
    <xf numFmtId="0" fontId="3" fillId="0" borderId="0" xfId="0" applyFont="1" applyAlignment="1">
      <alignment vertical="center"/>
    </xf>
    <xf numFmtId="0" fontId="8"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2" fontId="6" fillId="0" borderId="0" xfId="0" applyNumberFormat="1" applyFont="1" applyBorder="1" applyAlignment="1">
      <alignment horizontal="right" vertical="center"/>
    </xf>
    <xf numFmtId="0" fontId="5" fillId="0" borderId="0" xfId="0" applyFont="1" applyBorder="1" applyAlignment="1">
      <alignment vertical="center"/>
    </xf>
    <xf numFmtId="0" fontId="6" fillId="0" borderId="0" xfId="0" applyFont="1" applyBorder="1" applyAlignment="1">
      <alignment vertical="center"/>
    </xf>
    <xf numFmtId="2" fontId="5" fillId="0" borderId="0" xfId="0" applyNumberFormat="1" applyFont="1" applyBorder="1" applyAlignment="1">
      <alignment horizontal="center" vertical="center"/>
    </xf>
    <xf numFmtId="2" fontId="2" fillId="0" borderId="0" xfId="0" applyNumberFormat="1" applyFont="1" applyAlignment="1">
      <alignment horizontal="center" vertical="center"/>
    </xf>
    <xf numFmtId="0" fontId="6" fillId="0" borderId="0" xfId="0" applyFont="1" applyBorder="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8" fillId="0" borderId="1" xfId="0" applyFont="1" applyBorder="1" applyAlignment="1">
      <alignment vertical="center"/>
    </xf>
    <xf numFmtId="2" fontId="5" fillId="0" borderId="3" xfId="0" applyNumberFormat="1" applyFont="1" applyBorder="1" applyAlignment="1">
      <alignment vertical="center"/>
    </xf>
    <xf numFmtId="0" fontId="5" fillId="0" borderId="3" xfId="0" applyFont="1" applyBorder="1" applyAlignment="1">
      <alignment horizontal="left" vertical="center"/>
    </xf>
    <xf numFmtId="0" fontId="6" fillId="0" borderId="4" xfId="0" applyFont="1" applyBorder="1" applyAlignment="1">
      <alignment horizontal="left" vertical="center"/>
    </xf>
    <xf numFmtId="2" fontId="5" fillId="2" borderId="5" xfId="0" applyNumberFormat="1" applyFont="1" applyFill="1" applyBorder="1" applyAlignment="1" applyProtection="1">
      <alignment horizontal="center" vertical="center" wrapText="1"/>
    </xf>
    <xf numFmtId="2" fontId="5" fillId="3" borderId="5" xfId="0" applyNumberFormat="1" applyFont="1" applyFill="1" applyBorder="1" applyAlignment="1" applyProtection="1">
      <alignment horizontal="center" vertical="center" wrapText="1"/>
    </xf>
    <xf numFmtId="2" fontId="5" fillId="3" borderId="6" xfId="0" applyNumberFormat="1" applyFont="1" applyFill="1" applyBorder="1" applyAlignment="1" applyProtection="1">
      <alignment horizontal="center" vertical="center" wrapText="1"/>
    </xf>
    <xf numFmtId="0" fontId="4" fillId="0" borderId="0" xfId="0" applyFont="1" applyBorder="1" applyAlignment="1">
      <alignment horizontal="right" vertical="center"/>
    </xf>
    <xf numFmtId="0" fontId="20" fillId="0" borderId="0" xfId="0" applyFont="1" applyAlignment="1">
      <alignment vertical="center"/>
    </xf>
    <xf numFmtId="0" fontId="2" fillId="0" borderId="2" xfId="0" applyFont="1" applyBorder="1" applyAlignment="1" applyProtection="1">
      <alignment vertical="center"/>
      <protection hidden="1"/>
    </xf>
    <xf numFmtId="0" fontId="6" fillId="0" borderId="0" xfId="0" applyFont="1" applyAlignment="1" applyProtection="1">
      <alignment vertical="center"/>
      <protection hidden="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1" xfId="0" applyFont="1" applyFill="1" applyBorder="1" applyAlignment="1">
      <alignment vertical="center"/>
    </xf>
    <xf numFmtId="0" fontId="3" fillId="0" borderId="1" xfId="0" applyFont="1" applyFill="1" applyBorder="1" applyAlignment="1">
      <alignment vertical="center"/>
    </xf>
    <xf numFmtId="0" fontId="0" fillId="0" borderId="0" xfId="0" applyFill="1"/>
    <xf numFmtId="0" fontId="0" fillId="4" borderId="0" xfId="0" applyFill="1"/>
    <xf numFmtId="0" fontId="30" fillId="0" borderId="0" xfId="0" applyFont="1" applyAlignment="1" applyProtection="1">
      <alignment vertical="center"/>
      <protection hidden="1"/>
    </xf>
    <xf numFmtId="2" fontId="29" fillId="0" borderId="0" xfId="0" applyNumberFormat="1" applyFont="1" applyFill="1" applyBorder="1" applyAlignment="1" applyProtection="1">
      <alignment horizontal="center" vertical="center"/>
    </xf>
    <xf numFmtId="0" fontId="6" fillId="0" borderId="0" xfId="0" applyFont="1" applyFill="1" applyBorder="1" applyAlignment="1" applyProtection="1">
      <alignment horizontal="center" vertical="center"/>
      <protection locked="0"/>
    </xf>
    <xf numFmtId="2" fontId="6" fillId="0" borderId="0" xfId="0" applyNumberFormat="1" applyFont="1" applyBorder="1" applyAlignment="1">
      <alignment horizontal="left" vertical="center"/>
    </xf>
    <xf numFmtId="0" fontId="8" fillId="0" borderId="3" xfId="0" applyFont="1" applyFill="1" applyBorder="1" applyAlignment="1">
      <alignment horizontal="left" vertical="center"/>
    </xf>
    <xf numFmtId="0" fontId="8" fillId="0" borderId="0" xfId="0" applyFont="1" applyFill="1" applyBorder="1" applyAlignment="1">
      <alignment horizontal="left" vertical="center"/>
    </xf>
    <xf numFmtId="0" fontId="25" fillId="5" borderId="7" xfId="0" applyFont="1" applyFill="1" applyBorder="1" applyAlignment="1">
      <alignment vertical="center"/>
    </xf>
    <xf numFmtId="0" fontId="2" fillId="5" borderId="8" xfId="0" applyFont="1" applyFill="1" applyBorder="1" applyAlignment="1">
      <alignment vertical="center"/>
    </xf>
    <xf numFmtId="0" fontId="2" fillId="5" borderId="9" xfId="0" applyFont="1" applyFill="1" applyBorder="1" applyAlignment="1">
      <alignment vertical="center"/>
    </xf>
    <xf numFmtId="0" fontId="28" fillId="5" borderId="1" xfId="0" applyFont="1" applyFill="1" applyBorder="1" applyAlignment="1" applyProtection="1">
      <alignment vertical="center"/>
      <protection hidden="1"/>
    </xf>
    <xf numFmtId="0" fontId="2" fillId="5" borderId="0" xfId="0" applyFont="1" applyFill="1" applyBorder="1" applyAlignment="1">
      <alignment vertical="center"/>
    </xf>
    <xf numFmtId="0" fontId="2" fillId="5" borderId="10" xfId="0" applyFont="1" applyFill="1" applyBorder="1" applyAlignment="1">
      <alignment vertical="center"/>
    </xf>
    <xf numFmtId="0" fontId="3" fillId="5" borderId="1" xfId="0" applyFont="1" applyFill="1" applyBorder="1" applyAlignment="1">
      <alignment vertical="center"/>
    </xf>
    <xf numFmtId="0" fontId="3" fillId="5" borderId="0" xfId="0" applyFont="1" applyFill="1" applyBorder="1" applyAlignment="1">
      <alignment vertical="center"/>
    </xf>
    <xf numFmtId="0" fontId="3" fillId="5" borderId="10" xfId="0" applyFont="1" applyFill="1" applyBorder="1" applyAlignment="1">
      <alignment vertical="center"/>
    </xf>
    <xf numFmtId="0" fontId="3" fillId="5" borderId="11" xfId="0" applyFont="1" applyFill="1" applyBorder="1" applyAlignment="1">
      <alignment vertical="center"/>
    </xf>
    <xf numFmtId="0" fontId="3" fillId="5" borderId="12" xfId="0" applyFont="1" applyFill="1" applyBorder="1" applyAlignment="1">
      <alignment vertical="center"/>
    </xf>
    <xf numFmtId="0" fontId="3" fillId="5" borderId="13"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31" fillId="0" borderId="0" xfId="0" applyFont="1" applyFill="1" applyBorder="1" applyAlignment="1" applyProtection="1">
      <alignment horizontal="center" vertical="center" wrapText="1"/>
    </xf>
    <xf numFmtId="2" fontId="29" fillId="0" borderId="0" xfId="0" applyNumberFormat="1" applyFont="1" applyFill="1" applyBorder="1" applyAlignment="1" applyProtection="1">
      <alignment horizontal="center" vertical="center"/>
      <protection hidden="1"/>
    </xf>
    <xf numFmtId="0" fontId="6" fillId="0" borderId="0" xfId="0" applyFont="1" applyFill="1" applyBorder="1" applyAlignment="1" applyProtection="1">
      <alignment vertical="center"/>
      <protection hidden="1"/>
    </xf>
    <xf numFmtId="0" fontId="2" fillId="0" borderId="0" xfId="0" applyFont="1" applyBorder="1" applyAlignment="1">
      <alignment vertical="center"/>
    </xf>
    <xf numFmtId="0" fontId="8" fillId="0" borderId="0" xfId="0" applyFont="1" applyBorder="1" applyAlignment="1">
      <alignment horizontal="right" vertical="center"/>
    </xf>
    <xf numFmtId="0" fontId="8" fillId="0" borderId="0" xfId="0" applyFont="1" applyAlignment="1" applyProtection="1">
      <alignment vertical="center"/>
    </xf>
    <xf numFmtId="0" fontId="5" fillId="2" borderId="14" xfId="0" applyFont="1" applyFill="1" applyBorder="1" applyAlignment="1" applyProtection="1">
      <alignment horizontal="center" vertical="center"/>
    </xf>
    <xf numFmtId="0" fontId="0" fillId="6" borderId="15" xfId="0" applyFill="1" applyBorder="1" applyProtection="1"/>
    <xf numFmtId="0" fontId="0" fillId="6" borderId="16" xfId="0" applyFill="1" applyBorder="1" applyProtection="1"/>
    <xf numFmtId="0" fontId="0" fillId="6" borderId="17" xfId="0" applyFill="1" applyBorder="1" applyProtection="1"/>
    <xf numFmtId="0" fontId="0" fillId="4" borderId="0" xfId="0" applyFill="1" applyProtection="1"/>
    <xf numFmtId="0" fontId="0" fillId="6" borderId="18" xfId="0" applyFill="1" applyBorder="1" applyProtection="1"/>
    <xf numFmtId="0" fontId="0" fillId="6" borderId="0" xfId="0" applyFill="1" applyBorder="1" applyProtection="1"/>
    <xf numFmtId="0" fontId="27" fillId="6" borderId="0" xfId="0" applyFont="1" applyFill="1" applyBorder="1" applyProtection="1"/>
    <xf numFmtId="0" fontId="0" fillId="6" borderId="19" xfId="0" applyFill="1" applyBorder="1" applyProtection="1"/>
    <xf numFmtId="2" fontId="27" fillId="6" borderId="0" xfId="0" applyNumberFormat="1" applyFont="1" applyFill="1" applyBorder="1" applyAlignment="1" applyProtection="1">
      <alignment horizontal="left"/>
    </xf>
    <xf numFmtId="0" fontId="32" fillId="6" borderId="0" xfId="0" applyFont="1" applyFill="1" applyProtection="1"/>
    <xf numFmtId="0" fontId="32" fillId="6" borderId="0" xfId="0" applyFont="1" applyFill="1" applyBorder="1" applyProtection="1"/>
    <xf numFmtId="0" fontId="0" fillId="7" borderId="20" xfId="0" applyFill="1" applyBorder="1" applyProtection="1"/>
    <xf numFmtId="0" fontId="32" fillId="7" borderId="20" xfId="0" applyFont="1" applyFill="1" applyBorder="1" applyAlignment="1" applyProtection="1">
      <alignment horizontal="center" vertical="center"/>
    </xf>
    <xf numFmtId="0" fontId="32" fillId="7" borderId="20" xfId="0" applyFont="1" applyFill="1" applyBorder="1" applyAlignment="1" applyProtection="1">
      <alignment horizontal="center" vertical="center" wrapText="1"/>
    </xf>
    <xf numFmtId="0" fontId="32" fillId="6" borderId="0" xfId="0" applyFont="1" applyFill="1" applyBorder="1" applyAlignment="1" applyProtection="1">
      <alignment horizontal="center" vertical="center" wrapText="1"/>
    </xf>
    <xf numFmtId="0" fontId="0" fillId="6" borderId="20" xfId="0" applyFill="1" applyBorder="1" applyProtection="1"/>
    <xf numFmtId="0" fontId="33" fillId="6" borderId="20" xfId="0" applyFont="1" applyFill="1" applyBorder="1" applyProtection="1"/>
    <xf numFmtId="0" fontId="0" fillId="6" borderId="20" xfId="0" applyFill="1" applyBorder="1" applyAlignment="1" applyProtection="1">
      <alignment horizontal="center"/>
      <protection hidden="1"/>
    </xf>
    <xf numFmtId="2" fontId="0" fillId="6" borderId="20" xfId="0" applyNumberFormat="1" applyFill="1" applyBorder="1" applyAlignment="1" applyProtection="1">
      <alignment horizontal="center"/>
      <protection hidden="1"/>
    </xf>
    <xf numFmtId="0" fontId="0" fillId="6" borderId="18" xfId="0" applyFill="1" applyBorder="1" applyProtection="1">
      <protection hidden="1"/>
    </xf>
    <xf numFmtId="0" fontId="0" fillId="6" borderId="0" xfId="0" applyFill="1" applyBorder="1" applyProtection="1">
      <protection hidden="1"/>
    </xf>
    <xf numFmtId="0" fontId="0" fillId="6" borderId="19" xfId="0" applyFill="1" applyBorder="1" applyProtection="1">
      <protection hidden="1"/>
    </xf>
    <xf numFmtId="0" fontId="0" fillId="4" borderId="0" xfId="0" applyFill="1" applyProtection="1">
      <protection hidden="1"/>
    </xf>
    <xf numFmtId="0" fontId="0" fillId="0" borderId="0" xfId="0" applyFill="1" applyProtection="1">
      <protection hidden="1"/>
    </xf>
    <xf numFmtId="0" fontId="0" fillId="0" borderId="0" xfId="0" applyProtection="1">
      <protection hidden="1"/>
    </xf>
    <xf numFmtId="0" fontId="32" fillId="6" borderId="20" xfId="0" applyFont="1" applyFill="1" applyBorder="1" applyAlignment="1" applyProtection="1">
      <alignment horizontal="right"/>
      <protection hidden="1"/>
    </xf>
    <xf numFmtId="2" fontId="34" fillId="6" borderId="20" xfId="0" applyNumberFormat="1" applyFont="1" applyFill="1" applyBorder="1" applyAlignment="1" applyProtection="1">
      <alignment horizontal="center"/>
      <protection hidden="1"/>
    </xf>
    <xf numFmtId="2" fontId="8" fillId="0" borderId="0" xfId="0" applyNumberFormat="1" applyFont="1" applyAlignment="1">
      <alignment vertical="center"/>
    </xf>
    <xf numFmtId="0" fontId="5" fillId="0" borderId="0" xfId="0" applyFont="1" applyFill="1" applyAlignment="1">
      <alignment vertical="center"/>
    </xf>
    <xf numFmtId="10" fontId="0" fillId="6" borderId="20" xfId="0" applyNumberFormat="1" applyFill="1" applyBorder="1" applyProtection="1"/>
    <xf numFmtId="10" fontId="34" fillId="6" borderId="20" xfId="0" applyNumberFormat="1" applyFont="1" applyFill="1" applyBorder="1" applyAlignment="1" applyProtection="1">
      <alignment horizontal="center"/>
      <protection hidden="1"/>
    </xf>
    <xf numFmtId="0" fontId="0" fillId="0" borderId="0" xfId="0" applyBorder="1" applyAlignment="1"/>
    <xf numFmtId="0" fontId="0" fillId="0" borderId="0" xfId="0" applyBorder="1"/>
    <xf numFmtId="0" fontId="0" fillId="0" borderId="15" xfId="0" applyBorder="1"/>
    <xf numFmtId="0" fontId="0" fillId="0" borderId="16" xfId="0" applyBorder="1"/>
    <xf numFmtId="0" fontId="0" fillId="0" borderId="18" xfId="0" applyBorder="1"/>
    <xf numFmtId="0" fontId="0" fillId="0" borderId="21" xfId="0" applyBorder="1"/>
    <xf numFmtId="0" fontId="0" fillId="0" borderId="22" xfId="0" applyBorder="1"/>
    <xf numFmtId="0" fontId="0" fillId="0" borderId="0" xfId="0" applyFill="1" applyBorder="1"/>
    <xf numFmtId="0" fontId="0" fillId="0" borderId="0" xfId="0" applyFill="1" applyBorder="1" applyAlignment="1"/>
    <xf numFmtId="2" fontId="0" fillId="0" borderId="0" xfId="0" applyNumberFormat="1" applyBorder="1"/>
    <xf numFmtId="0" fontId="0" fillId="0" borderId="16" xfId="0" applyBorder="1" applyAlignment="1">
      <alignment wrapText="1"/>
    </xf>
    <xf numFmtId="0" fontId="0" fillId="0" borderId="0" xfId="0" applyBorder="1" applyAlignment="1">
      <alignment wrapText="1"/>
    </xf>
    <xf numFmtId="0" fontId="0" fillId="0" borderId="23" xfId="0" applyBorder="1"/>
    <xf numFmtId="0" fontId="0" fillId="0" borderId="17" xfId="0" applyBorder="1" applyAlignment="1">
      <alignment wrapText="1"/>
    </xf>
    <xf numFmtId="0" fontId="0" fillId="0" borderId="19" xfId="0" applyBorder="1" applyAlignment="1">
      <alignment wrapText="1"/>
    </xf>
    <xf numFmtId="2" fontId="0" fillId="6" borderId="24" xfId="0" applyNumberFormat="1" applyFill="1" applyBorder="1"/>
    <xf numFmtId="10" fontId="0" fillId="0" borderId="0" xfId="0" applyNumberFormat="1" applyBorder="1"/>
    <xf numFmtId="10" fontId="0" fillId="0" borderId="22" xfId="0" applyNumberFormat="1" applyBorder="1"/>
    <xf numFmtId="2" fontId="0" fillId="0" borderId="19" xfId="0" applyNumberFormat="1" applyBorder="1"/>
    <xf numFmtId="2" fontId="0" fillId="6" borderId="25" xfId="0" applyNumberFormat="1" applyFill="1" applyBorder="1"/>
    <xf numFmtId="2" fontId="0" fillId="0" borderId="0" xfId="0" applyNumberFormat="1"/>
    <xf numFmtId="0" fontId="0" fillId="0" borderId="0" xfId="0" applyNumberFormat="1" applyBorder="1"/>
    <xf numFmtId="0" fontId="0" fillId="0" borderId="22" xfId="0" applyNumberFormat="1" applyBorder="1"/>
    <xf numFmtId="0" fontId="0" fillId="0" borderId="0" xfId="0" applyNumberFormat="1" applyFill="1" applyBorder="1"/>
    <xf numFmtId="2" fontId="2" fillId="0" borderId="26" xfId="0" applyNumberFormat="1" applyFont="1" applyBorder="1" applyAlignment="1" applyProtection="1">
      <alignment horizontal="center" vertical="center"/>
      <protection hidden="1"/>
    </xf>
    <xf numFmtId="0" fontId="20" fillId="6" borderId="16" xfId="0" applyFont="1" applyFill="1" applyBorder="1" applyAlignment="1" applyProtection="1">
      <alignment horizontal="left"/>
    </xf>
    <xf numFmtId="0" fontId="27" fillId="6" borderId="16" xfId="0" applyFont="1" applyFill="1" applyBorder="1" applyProtection="1"/>
    <xf numFmtId="0" fontId="0" fillId="6" borderId="27" xfId="0" applyFill="1" applyBorder="1" applyProtection="1"/>
    <xf numFmtId="0" fontId="29" fillId="0" borderId="0" xfId="0" applyFont="1" applyFill="1" applyBorder="1" applyAlignment="1" applyProtection="1">
      <alignment vertical="center"/>
      <protection hidden="1"/>
    </xf>
    <xf numFmtId="2" fontId="42" fillId="6" borderId="28" xfId="0" applyNumberFormat="1" applyFont="1" applyFill="1" applyBorder="1" applyAlignment="1" applyProtection="1">
      <alignment horizontal="left"/>
    </xf>
    <xf numFmtId="2" fontId="6" fillId="0" borderId="10" xfId="0" applyNumberFormat="1" applyFont="1" applyBorder="1" applyAlignment="1">
      <alignment horizontal="right" vertical="center"/>
    </xf>
    <xf numFmtId="2" fontId="5" fillId="2" borderId="29" xfId="0" applyNumberFormat="1" applyFont="1" applyFill="1" applyBorder="1" applyAlignment="1" applyProtection="1">
      <alignment horizontal="center" vertical="center" wrapText="1"/>
    </xf>
    <xf numFmtId="2" fontId="2" fillId="0" borderId="10" xfId="0" applyNumberFormat="1" applyFont="1" applyBorder="1" applyAlignment="1">
      <alignment vertical="center"/>
    </xf>
    <xf numFmtId="2" fontId="38" fillId="8" borderId="20" xfId="0" applyNumberFormat="1" applyFont="1" applyFill="1" applyBorder="1" applyAlignment="1" applyProtection="1">
      <alignment horizontal="center" vertical="center"/>
      <protection locked="0"/>
    </xf>
    <xf numFmtId="2" fontId="38" fillId="8" borderId="20" xfId="0" applyNumberFormat="1" applyFont="1" applyFill="1" applyBorder="1" applyAlignment="1" applyProtection="1">
      <alignment horizontal="right" vertical="center"/>
      <protection locked="0"/>
    </xf>
    <xf numFmtId="0" fontId="8" fillId="0" borderId="10" xfId="0" applyNumberFormat="1" applyFont="1" applyFill="1" applyBorder="1" applyAlignment="1">
      <alignment horizontal="left" vertical="center"/>
    </xf>
    <xf numFmtId="0" fontId="8" fillId="0" borderId="0" xfId="0" applyFont="1" applyBorder="1" applyAlignment="1">
      <alignment vertical="center"/>
    </xf>
    <xf numFmtId="10" fontId="2" fillId="0" borderId="20" xfId="0" applyNumberFormat="1" applyFont="1" applyBorder="1" applyAlignment="1" applyProtection="1">
      <alignment horizontal="center" vertical="center"/>
      <protection hidden="1"/>
    </xf>
    <xf numFmtId="49" fontId="8" fillId="0" borderId="0" xfId="0" applyNumberFormat="1" applyFont="1" applyAlignment="1" applyProtection="1">
      <alignment vertical="center"/>
    </xf>
    <xf numFmtId="49" fontId="5" fillId="2" borderId="14" xfId="0" applyNumberFormat="1" applyFont="1" applyFill="1" applyBorder="1" applyAlignment="1" applyProtection="1">
      <alignment horizontal="center" vertical="center"/>
    </xf>
    <xf numFmtId="49" fontId="5" fillId="0" borderId="0" xfId="0" applyNumberFormat="1" applyFont="1" applyFill="1" applyBorder="1" applyAlignment="1" applyProtection="1">
      <alignment horizontal="center" vertical="center" wrapText="1"/>
    </xf>
    <xf numFmtId="49" fontId="8" fillId="5" borderId="0" xfId="0" applyNumberFormat="1" applyFont="1" applyFill="1" applyBorder="1" applyAlignment="1" applyProtection="1">
      <alignment vertical="center"/>
    </xf>
    <xf numFmtId="49" fontId="18" fillId="5" borderId="0" xfId="0" applyNumberFormat="1" applyFont="1" applyFill="1" applyBorder="1" applyAlignment="1" applyProtection="1">
      <alignment horizontal="left" vertical="center"/>
    </xf>
    <xf numFmtId="49" fontId="8" fillId="5" borderId="0" xfId="0" applyNumberFormat="1" applyFont="1" applyFill="1" applyBorder="1" applyAlignment="1" applyProtection="1">
      <alignment horizontal="center" vertical="center"/>
    </xf>
    <xf numFmtId="49" fontId="8" fillId="0" borderId="0" xfId="0" applyNumberFormat="1" applyFont="1" applyAlignment="1">
      <alignment vertical="center"/>
    </xf>
    <xf numFmtId="49" fontId="8" fillId="0" borderId="7" xfId="0" applyNumberFormat="1" applyFont="1" applyFill="1" applyBorder="1" applyAlignment="1">
      <alignment vertical="center"/>
    </xf>
    <xf numFmtId="49" fontId="8" fillId="0" borderId="8" xfId="0" applyNumberFormat="1" applyFont="1" applyFill="1" applyBorder="1" applyAlignment="1">
      <alignment horizontal="left" vertical="center"/>
    </xf>
    <xf numFmtId="49" fontId="8" fillId="0" borderId="8" xfId="0" applyNumberFormat="1" applyFont="1" applyBorder="1" applyAlignment="1">
      <alignment vertical="center"/>
    </xf>
    <xf numFmtId="49" fontId="8" fillId="0" borderId="8" xfId="0" applyNumberFormat="1" applyFont="1" applyFill="1" applyBorder="1" applyAlignment="1">
      <alignment horizontal="right" vertical="center" wrapText="1"/>
    </xf>
    <xf numFmtId="49" fontId="8" fillId="0" borderId="9" xfId="0" applyNumberFormat="1" applyFont="1" applyFill="1" applyBorder="1" applyAlignment="1">
      <alignment horizontal="right" vertical="center"/>
    </xf>
    <xf numFmtId="49" fontId="5" fillId="0" borderId="0" xfId="0" applyNumberFormat="1" applyFont="1" applyFill="1" applyBorder="1" applyAlignment="1">
      <alignment vertical="center"/>
    </xf>
    <xf numFmtId="49" fontId="5" fillId="5" borderId="0" xfId="0" applyNumberFormat="1" applyFont="1" applyFill="1" applyBorder="1" applyAlignment="1" applyProtection="1">
      <alignment vertical="center"/>
      <protection locked="0"/>
    </xf>
    <xf numFmtId="49" fontId="19" fillId="5" borderId="0" xfId="0" applyNumberFormat="1" applyFont="1" applyFill="1" applyBorder="1" applyAlignment="1" applyProtection="1">
      <alignment vertical="center"/>
      <protection locked="0"/>
    </xf>
    <xf numFmtId="49" fontId="6" fillId="5" borderId="0" xfId="0" applyNumberFormat="1" applyFont="1" applyFill="1" applyBorder="1" applyAlignment="1" applyProtection="1">
      <alignment vertical="center"/>
      <protection locked="0"/>
    </xf>
    <xf numFmtId="49" fontId="2" fillId="0" borderId="0" xfId="0" applyNumberFormat="1" applyFont="1" applyAlignment="1">
      <alignment vertical="center" wrapText="1"/>
    </xf>
    <xf numFmtId="49" fontId="2" fillId="0" borderId="1" xfId="0" applyNumberFormat="1" applyFont="1" applyBorder="1" applyAlignment="1">
      <alignment vertical="top" wrapText="1"/>
    </xf>
    <xf numFmtId="49" fontId="2" fillId="0" borderId="0" xfId="0" applyNumberFormat="1" applyFont="1" applyBorder="1" applyAlignment="1">
      <alignment vertical="top" wrapText="1"/>
    </xf>
    <xf numFmtId="49" fontId="4" fillId="0" borderId="0" xfId="0" applyNumberFormat="1" applyFont="1" applyFill="1" applyBorder="1" applyAlignment="1">
      <alignment horizontal="right" vertical="center" wrapText="1"/>
    </xf>
    <xf numFmtId="49" fontId="4" fillId="5" borderId="0" xfId="0" applyNumberFormat="1" applyFont="1" applyFill="1" applyBorder="1" applyAlignment="1" applyProtection="1">
      <alignment horizontal="right" vertical="center" wrapText="1"/>
      <protection locked="0"/>
    </xf>
    <xf numFmtId="49" fontId="3" fillId="5" borderId="0" xfId="0" applyNumberFormat="1" applyFont="1" applyFill="1" applyBorder="1" applyAlignment="1" applyProtection="1">
      <alignment horizontal="center" vertical="center" wrapText="1"/>
      <protection locked="0"/>
    </xf>
    <xf numFmtId="0" fontId="0" fillId="0" borderId="10" xfId="0" applyBorder="1" applyAlignment="1">
      <alignment vertical="top" wrapText="1"/>
    </xf>
    <xf numFmtId="49" fontId="2" fillId="0" borderId="0" xfId="0" applyNumberFormat="1" applyFont="1" applyBorder="1" applyAlignment="1">
      <alignment vertical="center" wrapText="1"/>
    </xf>
    <xf numFmtId="49" fontId="2" fillId="0" borderId="12" xfId="0" applyNumberFormat="1" applyFont="1" applyBorder="1" applyAlignment="1">
      <alignment vertical="top" wrapText="1"/>
    </xf>
    <xf numFmtId="49" fontId="3" fillId="0" borderId="0" xfId="0" applyNumberFormat="1" applyFont="1" applyBorder="1" applyAlignment="1">
      <alignment vertical="center"/>
    </xf>
    <xf numFmtId="49" fontId="3" fillId="0" borderId="14" xfId="0" applyNumberFormat="1" applyFont="1" applyBorder="1" applyAlignment="1">
      <alignment vertical="center"/>
    </xf>
    <xf numFmtId="49" fontId="4" fillId="0" borderId="0" xfId="0" applyNumberFormat="1" applyFont="1" applyFill="1" applyBorder="1" applyAlignment="1">
      <alignment horizontal="right" vertical="center"/>
    </xf>
    <xf numFmtId="49" fontId="4" fillId="5" borderId="0" xfId="0" applyNumberFormat="1" applyFont="1" applyFill="1" applyBorder="1" applyAlignment="1" applyProtection="1">
      <alignment horizontal="right" vertical="center"/>
      <protection locked="0"/>
    </xf>
    <xf numFmtId="49" fontId="3" fillId="5" borderId="0" xfId="0" applyNumberFormat="1" applyFont="1" applyFill="1" applyBorder="1" applyAlignment="1" applyProtection="1">
      <alignment horizontal="right" vertical="center"/>
      <protection locked="0"/>
    </xf>
    <xf numFmtId="49" fontId="16" fillId="5" borderId="0" xfId="0" applyNumberFormat="1" applyFont="1" applyFill="1" applyBorder="1" applyAlignment="1" applyProtection="1">
      <alignment horizontal="left" vertical="center"/>
      <protection locked="0"/>
    </xf>
    <xf numFmtId="49" fontId="3" fillId="5" borderId="0" xfId="0" applyNumberFormat="1" applyFont="1" applyFill="1" applyBorder="1" applyAlignment="1" applyProtection="1">
      <alignment horizontal="center" vertical="center"/>
      <protection locked="0"/>
    </xf>
    <xf numFmtId="49" fontId="2" fillId="0" borderId="0" xfId="0" applyNumberFormat="1" applyFont="1" applyAlignment="1">
      <alignment vertical="center"/>
    </xf>
    <xf numFmtId="49" fontId="2" fillId="0" borderId="1" xfId="0" applyNumberFormat="1" applyFont="1" applyBorder="1" applyAlignment="1">
      <alignment vertical="center"/>
    </xf>
    <xf numFmtId="49" fontId="2" fillId="0" borderId="0" xfId="0" applyNumberFormat="1" applyFont="1" applyFill="1" applyBorder="1" applyAlignment="1">
      <alignment vertical="center"/>
    </xf>
    <xf numFmtId="49" fontId="2" fillId="5" borderId="0" xfId="0" applyNumberFormat="1" applyFont="1" applyFill="1" applyAlignment="1">
      <alignment vertical="center"/>
    </xf>
    <xf numFmtId="49" fontId="2" fillId="5" borderId="0" xfId="0" applyNumberFormat="1" applyFont="1" applyFill="1" applyBorder="1" applyAlignment="1">
      <alignment vertical="center"/>
    </xf>
    <xf numFmtId="49" fontId="2" fillId="5" borderId="0" xfId="0" applyNumberFormat="1" applyFont="1" applyFill="1" applyBorder="1" applyAlignment="1">
      <alignment horizontal="center" vertical="center"/>
    </xf>
    <xf numFmtId="49" fontId="2" fillId="0" borderId="0" xfId="0" applyNumberFormat="1" applyFont="1" applyAlignment="1">
      <alignment horizontal="left" vertical="center"/>
    </xf>
    <xf numFmtId="49" fontId="8" fillId="0" borderId="11" xfId="0" applyNumberFormat="1" applyFont="1" applyFill="1" applyBorder="1" applyAlignment="1">
      <alignment vertical="center"/>
    </xf>
    <xf numFmtId="49" fontId="8" fillId="0" borderId="12" xfId="0" applyNumberFormat="1" applyFont="1" applyFill="1" applyBorder="1" applyAlignment="1">
      <alignment horizontal="left" vertical="center"/>
    </xf>
    <xf numFmtId="49" fontId="8" fillId="0" borderId="0" xfId="0" applyNumberFormat="1" applyFont="1" applyBorder="1" applyAlignment="1">
      <alignment vertical="center"/>
    </xf>
    <xf numFmtId="49" fontId="8" fillId="0" borderId="12" xfId="0" applyNumberFormat="1" applyFont="1" applyBorder="1" applyAlignment="1">
      <alignment vertical="center"/>
    </xf>
    <xf numFmtId="49" fontId="8" fillId="0" borderId="12" xfId="0" applyNumberFormat="1" applyFont="1" applyFill="1" applyBorder="1" applyAlignment="1">
      <alignment horizontal="right" vertical="center" wrapText="1"/>
    </xf>
    <xf numFmtId="49" fontId="8" fillId="0" borderId="13" xfId="0" applyNumberFormat="1" applyFont="1" applyFill="1" applyBorder="1" applyAlignment="1">
      <alignment horizontal="right" vertical="center"/>
    </xf>
    <xf numFmtId="49" fontId="2" fillId="0" borderId="10" xfId="0" applyNumberFormat="1" applyFont="1" applyBorder="1" applyAlignment="1">
      <alignment vertical="center"/>
    </xf>
    <xf numFmtId="49" fontId="2" fillId="0" borderId="0" xfId="0" applyNumberFormat="1" applyFont="1" applyBorder="1" applyAlignment="1">
      <alignment vertical="center"/>
    </xf>
    <xf numFmtId="49" fontId="2" fillId="5" borderId="0" xfId="0" applyNumberFormat="1" applyFont="1" applyFill="1" applyAlignment="1">
      <alignment horizontal="left" vertical="center"/>
    </xf>
    <xf numFmtId="0" fontId="0" fillId="5" borderId="0" xfId="0" applyFill="1"/>
    <xf numFmtId="0" fontId="32" fillId="4" borderId="20" xfId="0" applyFont="1" applyFill="1" applyBorder="1" applyAlignment="1">
      <alignment horizontal="center" vertical="center" wrapText="1"/>
    </xf>
    <xf numFmtId="0" fontId="32" fillId="3" borderId="30" xfId="0" applyFont="1" applyFill="1" applyBorder="1" applyAlignment="1">
      <alignment horizontal="center" vertical="center" wrapText="1"/>
    </xf>
    <xf numFmtId="0" fontId="32" fillId="4" borderId="31" xfId="0" applyFont="1" applyFill="1" applyBorder="1" applyAlignment="1">
      <alignment horizontal="center" vertical="center" wrapText="1"/>
    </xf>
    <xf numFmtId="0" fontId="32" fillId="4" borderId="0" xfId="0" applyFont="1" applyFill="1" applyBorder="1" applyAlignment="1">
      <alignment horizontal="center" vertical="center" wrapText="1"/>
    </xf>
    <xf numFmtId="0" fontId="32" fillId="4" borderId="0" xfId="0" applyFont="1" applyFill="1" applyBorder="1" applyAlignment="1">
      <alignment vertical="center" wrapText="1"/>
    </xf>
    <xf numFmtId="0" fontId="32" fillId="3" borderId="32" xfId="0" applyFont="1" applyFill="1" applyBorder="1" applyAlignment="1">
      <alignment horizontal="left" vertical="center" wrapText="1"/>
    </xf>
    <xf numFmtId="0" fontId="0" fillId="0" borderId="30" xfId="0" applyBorder="1" applyAlignment="1"/>
    <xf numFmtId="0" fontId="0" fillId="0" borderId="30" xfId="0" applyBorder="1" applyAlignment="1">
      <alignment wrapText="1"/>
    </xf>
    <xf numFmtId="0" fontId="0" fillId="0" borderId="33" xfId="0" applyBorder="1" applyAlignment="1">
      <alignment wrapText="1"/>
    </xf>
    <xf numFmtId="0" fontId="32" fillId="4" borderId="34" xfId="0" applyFont="1" applyFill="1" applyBorder="1" applyAlignment="1">
      <alignment vertical="center" wrapText="1"/>
    </xf>
    <xf numFmtId="10" fontId="0" fillId="0" borderId="20" xfId="0" applyNumberFormat="1" applyBorder="1"/>
    <xf numFmtId="2" fontId="0" fillId="0" borderId="20" xfId="0" applyNumberFormat="1" applyBorder="1"/>
    <xf numFmtId="2" fontId="0" fillId="0" borderId="26" xfId="0" applyNumberFormat="1" applyBorder="1"/>
    <xf numFmtId="0" fontId="32" fillId="4" borderId="35" xfId="0" applyFont="1" applyFill="1" applyBorder="1" applyAlignment="1">
      <alignment vertical="center" wrapText="1"/>
    </xf>
    <xf numFmtId="10" fontId="32" fillId="0" borderId="31" xfId="0" applyNumberFormat="1" applyFont="1" applyBorder="1"/>
    <xf numFmtId="2" fontId="32" fillId="0" borderId="31" xfId="0" applyNumberFormat="1" applyFont="1" applyBorder="1"/>
    <xf numFmtId="2" fontId="32" fillId="0" borderId="36" xfId="0" applyNumberFormat="1" applyFont="1" applyBorder="1"/>
    <xf numFmtId="0" fontId="0" fillId="0" borderId="37" xfId="0" applyBorder="1"/>
    <xf numFmtId="0" fontId="30" fillId="0" borderId="0" xfId="0" applyFont="1" applyAlignment="1">
      <alignment vertical="center"/>
    </xf>
    <xf numFmtId="0" fontId="0" fillId="0" borderId="0" xfId="0" applyAlignment="1">
      <alignment vertical="center"/>
    </xf>
    <xf numFmtId="49" fontId="8" fillId="0" borderId="0" xfId="0" applyNumberFormat="1" applyFont="1" applyFill="1" applyBorder="1" applyAlignment="1">
      <alignment horizontal="left" vertical="center"/>
    </xf>
    <xf numFmtId="49" fontId="8" fillId="0" borderId="1" xfId="0" applyNumberFormat="1" applyFont="1" applyFill="1" applyBorder="1" applyAlignment="1">
      <alignment vertical="center"/>
    </xf>
    <xf numFmtId="49" fontId="8" fillId="0" borderId="0" xfId="0" applyNumberFormat="1" applyFont="1" applyFill="1" applyBorder="1" applyAlignment="1">
      <alignment horizontal="right" vertical="center" wrapText="1"/>
    </xf>
    <xf numFmtId="49" fontId="8" fillId="0" borderId="10" xfId="0" applyNumberFormat="1" applyFont="1" applyFill="1" applyBorder="1" applyAlignment="1">
      <alignment horizontal="right" vertical="center"/>
    </xf>
    <xf numFmtId="49" fontId="2" fillId="0" borderId="0" xfId="0" applyNumberFormat="1" applyFont="1" applyFill="1" applyBorder="1" applyAlignment="1">
      <alignment horizontal="left" vertical="center"/>
    </xf>
    <xf numFmtId="0" fontId="5" fillId="0" borderId="0" xfId="0" applyFont="1" applyBorder="1" applyAlignment="1">
      <alignment horizontal="left" vertical="center"/>
    </xf>
    <xf numFmtId="0" fontId="40" fillId="0" borderId="0" xfId="0" applyNumberFormat="1" applyFont="1" applyFill="1" applyBorder="1" applyAlignment="1" applyProtection="1">
      <alignment horizontal="center" vertical="center"/>
      <protection hidden="1"/>
    </xf>
    <xf numFmtId="2" fontId="12" fillId="0" borderId="0" xfId="0" applyNumberFormat="1" applyFont="1" applyFill="1" applyBorder="1" applyAlignment="1">
      <alignment horizontal="center" vertical="center"/>
    </xf>
    <xf numFmtId="2" fontId="12" fillId="0" borderId="3" xfId="0" applyNumberFormat="1" applyFont="1" applyFill="1" applyBorder="1" applyAlignment="1">
      <alignment horizontal="center"/>
    </xf>
    <xf numFmtId="1" fontId="8" fillId="0" borderId="38" xfId="0" applyNumberFormat="1" applyFont="1" applyFill="1" applyBorder="1" applyAlignment="1">
      <alignment horizontal="center" vertical="center"/>
    </xf>
    <xf numFmtId="196" fontId="8" fillId="0" borderId="0" xfId="0" applyNumberFormat="1" applyFont="1" applyBorder="1" applyAlignment="1">
      <alignment horizontal="center" vertical="center"/>
    </xf>
    <xf numFmtId="2" fontId="3" fillId="0" borderId="31" xfId="0" applyNumberFormat="1" applyFont="1" applyBorder="1" applyAlignment="1">
      <alignment horizontal="center" vertical="center"/>
    </xf>
    <xf numFmtId="0" fontId="3" fillId="0" borderId="39" xfId="0" applyFont="1" applyBorder="1" applyAlignment="1">
      <alignment vertical="center"/>
    </xf>
    <xf numFmtId="0" fontId="3" fillId="0" borderId="40" xfId="0" applyFont="1" applyBorder="1" applyAlignment="1">
      <alignment horizontal="left" vertical="center" wrapText="1"/>
    </xf>
    <xf numFmtId="0" fontId="3" fillId="0" borderId="41" xfId="0" applyFont="1" applyBorder="1" applyAlignment="1">
      <alignment horizontal="center" vertical="center"/>
    </xf>
    <xf numFmtId="2" fontId="3" fillId="0" borderId="36" xfId="0" applyNumberFormat="1" applyFont="1" applyBorder="1" applyAlignment="1">
      <alignment horizontal="center" vertical="center"/>
    </xf>
    <xf numFmtId="10" fontId="17" fillId="0" borderId="42" xfId="0" applyNumberFormat="1" applyFont="1" applyBorder="1" applyAlignment="1">
      <alignment horizontal="center" vertical="center"/>
    </xf>
    <xf numFmtId="0" fontId="8" fillId="0" borderId="4" xfId="0" applyFont="1" applyBorder="1" applyAlignment="1">
      <alignment vertical="center"/>
    </xf>
    <xf numFmtId="0" fontId="8" fillId="0" borderId="4" xfId="0" applyFont="1" applyFill="1" applyBorder="1" applyAlignment="1">
      <alignment horizontal="center" vertical="center"/>
    </xf>
    <xf numFmtId="0" fontId="0" fillId="0" borderId="4" xfId="0" applyBorder="1" applyAlignment="1">
      <alignment vertical="center"/>
    </xf>
    <xf numFmtId="1" fontId="8" fillId="2" borderId="20" xfId="0" applyNumberFormat="1" applyFont="1" applyFill="1" applyBorder="1" applyAlignment="1">
      <alignment horizontal="center" vertical="center"/>
    </xf>
    <xf numFmtId="0" fontId="0" fillId="0" borderId="10" xfId="0" applyBorder="1" applyAlignment="1">
      <alignment vertical="center"/>
    </xf>
    <xf numFmtId="49" fontId="51" fillId="0" borderId="10" xfId="0" applyNumberFormat="1" applyFont="1" applyBorder="1" applyAlignment="1">
      <alignment vertical="top" wrapText="1"/>
    </xf>
    <xf numFmtId="49" fontId="1" fillId="0" borderId="10" xfId="0" applyNumberFormat="1" applyFont="1" applyBorder="1" applyAlignment="1">
      <alignment vertical="top" wrapText="1"/>
    </xf>
    <xf numFmtId="49" fontId="0" fillId="0" borderId="43" xfId="0" applyNumberFormat="1" applyBorder="1" applyAlignment="1">
      <alignment vertical="center"/>
    </xf>
    <xf numFmtId="49" fontId="2" fillId="0" borderId="0" xfId="0" applyNumberFormat="1" applyFont="1" applyBorder="1" applyAlignment="1">
      <alignment horizontal="left" vertical="center"/>
    </xf>
    <xf numFmtId="0" fontId="0" fillId="0" borderId="12" xfId="0" applyBorder="1" applyAlignment="1"/>
    <xf numFmtId="0" fontId="0" fillId="0" borderId="13" xfId="0" applyBorder="1" applyAlignment="1"/>
    <xf numFmtId="49" fontId="0" fillId="2" borderId="43" xfId="0" applyNumberFormat="1" applyFill="1" applyBorder="1" applyAlignment="1"/>
    <xf numFmtId="49" fontId="8" fillId="0" borderId="1" xfId="0" applyNumberFormat="1" applyFont="1" applyBorder="1" applyAlignment="1">
      <alignment vertical="center"/>
    </xf>
    <xf numFmtId="49" fontId="8" fillId="0" borderId="0" xfId="0" applyNumberFormat="1" applyFont="1" applyFill="1" applyBorder="1" applyAlignment="1">
      <alignment horizontal="right" vertical="center"/>
    </xf>
    <xf numFmtId="49" fontId="6" fillId="0" borderId="0" xfId="0" applyNumberFormat="1" applyFont="1" applyBorder="1" applyAlignment="1">
      <alignment horizontal="left" vertical="top" wrapText="1"/>
    </xf>
    <xf numFmtId="0" fontId="0" fillId="0" borderId="10" xfId="0" applyBorder="1" applyAlignment="1"/>
    <xf numFmtId="49" fontId="57" fillId="0" borderId="0" xfId="0" applyNumberFormat="1" applyFont="1" applyBorder="1" applyAlignment="1">
      <alignment vertical="top" wrapText="1"/>
    </xf>
    <xf numFmtId="0" fontId="0" fillId="0" borderId="10" xfId="0" applyBorder="1" applyAlignment="1">
      <alignment wrapText="1"/>
    </xf>
    <xf numFmtId="49" fontId="6" fillId="0" borderId="0" xfId="0" applyNumberFormat="1" applyFont="1" applyBorder="1" applyAlignment="1">
      <alignment vertical="top" wrapText="1"/>
    </xf>
    <xf numFmtId="49" fontId="58" fillId="0" borderId="0" xfId="0" applyNumberFormat="1" applyFont="1" applyBorder="1" applyAlignment="1">
      <alignment vertical="top" wrapText="1"/>
    </xf>
    <xf numFmtId="0" fontId="0" fillId="0" borderId="0" xfId="0" applyAlignment="1"/>
    <xf numFmtId="49" fontId="58" fillId="0" borderId="0" xfId="0" applyNumberFormat="1" applyFont="1" applyBorder="1" applyAlignment="1">
      <alignment horizontal="left" vertical="top" wrapText="1"/>
    </xf>
    <xf numFmtId="49" fontId="1" fillId="0" borderId="10" xfId="0" applyNumberFormat="1" applyFont="1" applyBorder="1" applyAlignment="1">
      <alignment horizontal="left" vertical="top" wrapText="1"/>
    </xf>
    <xf numFmtId="0" fontId="59" fillId="0" borderId="10" xfId="0" applyFont="1" applyFill="1" applyBorder="1" applyAlignment="1">
      <alignment vertical="center" wrapText="1"/>
    </xf>
    <xf numFmtId="49" fontId="37" fillId="0" borderId="0" xfId="0" applyNumberFormat="1" applyFont="1" applyFill="1" applyBorder="1" applyAlignment="1">
      <alignment horizontal="left" vertical="center" wrapText="1"/>
    </xf>
    <xf numFmtId="0" fontId="59" fillId="0" borderId="0" xfId="0" applyFont="1" applyFill="1" applyBorder="1" applyAlignment="1">
      <alignment vertical="center" wrapText="1"/>
    </xf>
    <xf numFmtId="49" fontId="8" fillId="0" borderId="8" xfId="0" applyNumberFormat="1" applyFont="1" applyFill="1" applyBorder="1" applyAlignment="1">
      <alignment horizontal="right" vertical="center"/>
    </xf>
    <xf numFmtId="0" fontId="58" fillId="0" borderId="0" xfId="0" applyFont="1" applyBorder="1" applyAlignment="1">
      <alignment vertical="top" wrapText="1"/>
    </xf>
    <xf numFmtId="49" fontId="2" fillId="0" borderId="0" xfId="0" applyNumberFormat="1" applyFont="1" applyBorder="1" applyAlignment="1">
      <alignment vertical="top"/>
    </xf>
    <xf numFmtId="0" fontId="8" fillId="0" borderId="0" xfId="0" applyFont="1" applyBorder="1" applyAlignment="1">
      <alignment horizontal="left"/>
    </xf>
    <xf numFmtId="49" fontId="8" fillId="0" borderId="12" xfId="0" applyNumberFormat="1" applyFont="1" applyFill="1" applyBorder="1" applyAlignment="1">
      <alignment horizontal="right" vertical="center"/>
    </xf>
    <xf numFmtId="0" fontId="3" fillId="4" borderId="40" xfId="0" applyFont="1" applyFill="1" applyBorder="1" applyAlignment="1">
      <alignment horizontal="left" vertical="center" wrapText="1"/>
    </xf>
    <xf numFmtId="2" fontId="2" fillId="4" borderId="26" xfId="0" applyNumberFormat="1" applyFont="1" applyFill="1" applyBorder="1" applyAlignment="1" applyProtection="1">
      <alignment horizontal="center" vertical="center"/>
    </xf>
    <xf numFmtId="2" fontId="0" fillId="6" borderId="18" xfId="0" applyNumberFormat="1" applyFill="1" applyBorder="1" applyAlignment="1" applyProtection="1">
      <alignment horizontal="center"/>
      <protection hidden="1"/>
    </xf>
    <xf numFmtId="2" fontId="0" fillId="6" borderId="0" xfId="0" applyNumberFormat="1" applyFill="1" applyBorder="1" applyAlignment="1" applyProtection="1">
      <alignment horizontal="center"/>
      <protection hidden="1"/>
    </xf>
    <xf numFmtId="2" fontId="0" fillId="6" borderId="19" xfId="0" applyNumberFormat="1" applyFill="1" applyBorder="1" applyAlignment="1" applyProtection="1">
      <alignment horizontal="center"/>
      <protection hidden="1"/>
    </xf>
    <xf numFmtId="2" fontId="0" fillId="4" borderId="0" xfId="0" applyNumberFormat="1" applyFill="1" applyAlignment="1" applyProtection="1">
      <alignment horizontal="center"/>
      <protection hidden="1"/>
    </xf>
    <xf numFmtId="2" fontId="0" fillId="0" borderId="0" xfId="0" applyNumberFormat="1" applyFill="1" applyAlignment="1" applyProtection="1">
      <alignment horizontal="center"/>
      <protection hidden="1"/>
    </xf>
    <xf numFmtId="2" fontId="0" fillId="0" borderId="0" xfId="0" applyNumberFormat="1" applyAlignment="1" applyProtection="1">
      <alignment horizontal="center"/>
      <protection hidden="1"/>
    </xf>
    <xf numFmtId="0" fontId="29" fillId="0" borderId="0" xfId="0" applyFont="1" applyFill="1" applyAlignment="1" applyProtection="1">
      <alignment vertical="center"/>
      <protection hidden="1"/>
    </xf>
    <xf numFmtId="49" fontId="0" fillId="0" borderId="0" xfId="0" applyNumberFormat="1" applyAlignment="1">
      <alignment horizontal="center"/>
    </xf>
    <xf numFmtId="1" fontId="0" fillId="0" borderId="0" xfId="0" applyNumberFormat="1" applyAlignment="1">
      <alignment horizontal="center"/>
    </xf>
    <xf numFmtId="2" fontId="35" fillId="0" borderId="20" xfId="0" applyNumberFormat="1" applyFont="1" applyFill="1" applyBorder="1" applyAlignment="1" applyProtection="1">
      <alignment horizontal="right" vertical="center"/>
    </xf>
    <xf numFmtId="1" fontId="0" fillId="0" borderId="0" xfId="0" applyNumberFormat="1" applyAlignment="1" applyProtection="1">
      <alignment horizontal="center"/>
      <protection locked="0" hidden="1"/>
    </xf>
    <xf numFmtId="2" fontId="11" fillId="8" borderId="20" xfId="0" applyNumberFormat="1" applyFont="1" applyFill="1" applyBorder="1" applyAlignment="1" applyProtection="1">
      <alignment horizontal="center" vertical="center"/>
      <protection locked="0"/>
    </xf>
    <xf numFmtId="0" fontId="32" fillId="0" borderId="20" xfId="0" applyFont="1" applyFill="1" applyBorder="1"/>
    <xf numFmtId="0" fontId="32" fillId="0" borderId="20" xfId="0" applyFont="1" applyBorder="1"/>
    <xf numFmtId="0" fontId="0" fillId="0" borderId="20" xfId="0" applyFill="1" applyBorder="1"/>
    <xf numFmtId="0" fontId="0" fillId="2" borderId="20" xfId="0" applyFill="1" applyBorder="1"/>
    <xf numFmtId="1" fontId="32" fillId="2" borderId="20" xfId="0" applyNumberFormat="1" applyFont="1" applyFill="1" applyBorder="1"/>
    <xf numFmtId="2" fontId="32" fillId="2" borderId="20" xfId="0" applyNumberFormat="1" applyFont="1" applyFill="1" applyBorder="1"/>
    <xf numFmtId="0" fontId="0" fillId="9" borderId="20" xfId="0" applyFill="1" applyBorder="1"/>
    <xf numFmtId="1" fontId="32" fillId="9" borderId="20" xfId="0" applyNumberFormat="1" applyFont="1" applyFill="1" applyBorder="1"/>
    <xf numFmtId="2" fontId="32" fillId="9" borderId="20" xfId="0" applyNumberFormat="1" applyFont="1" applyFill="1" applyBorder="1"/>
    <xf numFmtId="2" fontId="64" fillId="0" borderId="44" xfId="0" applyNumberFormat="1" applyFont="1" applyBorder="1" applyAlignment="1" applyProtection="1">
      <alignment horizontal="center" vertical="center"/>
      <protection hidden="1"/>
    </xf>
    <xf numFmtId="2" fontId="64" fillId="0" borderId="45" xfId="0" applyNumberFormat="1" applyFont="1" applyBorder="1" applyAlignment="1" applyProtection="1">
      <alignment horizontal="center" vertical="center"/>
      <protection hidden="1"/>
    </xf>
    <xf numFmtId="2" fontId="64" fillId="0" borderId="44" xfId="0" applyNumberFormat="1" applyFont="1" applyBorder="1" applyAlignment="1">
      <alignment horizontal="center" vertical="center"/>
    </xf>
    <xf numFmtId="2" fontId="64" fillId="0" borderId="45" xfId="0" applyNumberFormat="1" applyFont="1" applyBorder="1" applyAlignment="1">
      <alignment horizontal="center" vertical="center"/>
    </xf>
    <xf numFmtId="0" fontId="3" fillId="0" borderId="0"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left" vertical="center"/>
    </xf>
    <xf numFmtId="2" fontId="5" fillId="0" borderId="0" xfId="0" applyNumberFormat="1" applyFont="1" applyBorder="1" applyAlignment="1" applyProtection="1">
      <alignment vertical="center"/>
    </xf>
    <xf numFmtId="2" fontId="6" fillId="0" borderId="0" xfId="0" applyNumberFormat="1" applyFont="1" applyBorder="1" applyAlignment="1" applyProtection="1">
      <alignment horizontal="center" vertical="center"/>
    </xf>
    <xf numFmtId="2" fontId="5" fillId="0" borderId="0" xfId="0" applyNumberFormat="1" applyFont="1" applyBorder="1" applyAlignment="1" applyProtection="1">
      <alignment horizontal="center" vertical="center"/>
    </xf>
    <xf numFmtId="2" fontId="6" fillId="0" borderId="12" xfId="0" applyNumberFormat="1" applyFont="1" applyBorder="1" applyAlignment="1" applyProtection="1">
      <alignment horizontal="right" vertical="center"/>
    </xf>
    <xf numFmtId="0" fontId="3" fillId="0" borderId="0" xfId="0" applyFont="1" applyAlignment="1" applyProtection="1">
      <alignment vertical="center"/>
    </xf>
    <xf numFmtId="0" fontId="3" fillId="0" borderId="7" xfId="0" applyFont="1" applyBorder="1" applyAlignment="1" applyProtection="1">
      <alignment vertical="center"/>
    </xf>
    <xf numFmtId="0" fontId="3" fillId="0" borderId="8" xfId="0" applyFont="1" applyBorder="1" applyAlignment="1" applyProtection="1">
      <alignment horizontal="center" vertical="center"/>
    </xf>
    <xf numFmtId="0" fontId="3" fillId="0" borderId="30" xfId="0" applyFont="1" applyFill="1" applyBorder="1" applyAlignment="1" applyProtection="1">
      <alignment horizontal="center" vertical="center"/>
    </xf>
    <xf numFmtId="0" fontId="3" fillId="3" borderId="30"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0" borderId="2" xfId="0" applyFont="1" applyBorder="1" applyAlignment="1" applyProtection="1">
      <alignment vertical="center"/>
    </xf>
    <xf numFmtId="2" fontId="36" fillId="0" borderId="20" xfId="0" applyNumberFormat="1" applyFont="1" applyBorder="1" applyAlignment="1" applyProtection="1">
      <alignment horizontal="center" vertical="center"/>
    </xf>
    <xf numFmtId="2" fontId="36" fillId="3" borderId="20" xfId="0" applyNumberFormat="1" applyFont="1" applyFill="1" applyBorder="1" applyAlignment="1" applyProtection="1">
      <alignment horizontal="center" vertical="center"/>
    </xf>
    <xf numFmtId="0" fontId="3" fillId="0" borderId="46" xfId="0" applyFont="1" applyBorder="1" applyAlignment="1" applyProtection="1">
      <alignment vertical="center"/>
    </xf>
    <xf numFmtId="1" fontId="22" fillId="8" borderId="26" xfId="0" applyNumberFormat="1" applyFont="1" applyFill="1" applyBorder="1" applyAlignment="1" applyProtection="1">
      <alignment horizontal="center" vertical="center"/>
    </xf>
    <xf numFmtId="0" fontId="5" fillId="0" borderId="0" xfId="0" applyFont="1" applyAlignment="1" applyProtection="1">
      <alignment vertical="center"/>
    </xf>
    <xf numFmtId="0" fontId="5" fillId="0" borderId="0" xfId="0" applyFont="1" applyFill="1" applyBorder="1" applyAlignment="1" applyProtection="1">
      <alignment vertical="center"/>
    </xf>
    <xf numFmtId="0" fontId="6" fillId="0" borderId="0" xfId="0" applyFont="1" applyAlignment="1" applyProtection="1">
      <alignment vertical="center"/>
    </xf>
    <xf numFmtId="0" fontId="2" fillId="0" borderId="46" xfId="0" applyFont="1" applyBorder="1" applyAlignment="1" applyProtection="1">
      <alignment vertical="center"/>
    </xf>
    <xf numFmtId="0" fontId="6" fillId="0" borderId="47" xfId="0" applyFont="1" applyBorder="1" applyAlignment="1" applyProtection="1">
      <alignment horizontal="center" vertical="center"/>
    </xf>
    <xf numFmtId="0" fontId="6" fillId="2" borderId="47" xfId="0" applyFont="1" applyFill="1" applyBorder="1" applyAlignment="1" applyProtection="1">
      <alignment horizontal="left" vertical="center"/>
    </xf>
    <xf numFmtId="0" fontId="2" fillId="0" borderId="48" xfId="0" applyFont="1" applyBorder="1" applyAlignment="1" applyProtection="1">
      <alignment vertical="center"/>
    </xf>
    <xf numFmtId="0" fontId="6" fillId="0" borderId="4" xfId="0" applyFont="1" applyBorder="1" applyAlignment="1" applyProtection="1">
      <alignment horizontal="center" vertical="center"/>
    </xf>
    <xf numFmtId="0" fontId="6" fillId="2" borderId="40" xfId="0" applyFont="1" applyFill="1" applyBorder="1" applyAlignment="1" applyProtection="1">
      <alignment horizontal="left" vertical="center"/>
    </xf>
    <xf numFmtId="2" fontId="47" fillId="0" borderId="49" xfId="0" applyNumberFormat="1" applyFont="1" applyBorder="1" applyAlignment="1" applyProtection="1">
      <alignment horizontal="center" vertical="center"/>
    </xf>
    <xf numFmtId="0" fontId="6" fillId="0" borderId="47" xfId="0" applyFont="1" applyBorder="1" applyAlignment="1" applyProtection="1">
      <alignment vertical="center"/>
    </xf>
    <xf numFmtId="0" fontId="2" fillId="0" borderId="39" xfId="0" applyFont="1" applyBorder="1" applyAlignment="1" applyProtection="1">
      <alignment vertical="center"/>
    </xf>
    <xf numFmtId="0" fontId="6" fillId="0" borderId="40" xfId="0" applyFont="1" applyBorder="1" applyAlignment="1" applyProtection="1">
      <alignment vertical="center"/>
    </xf>
    <xf numFmtId="0" fontId="6" fillId="2" borderId="4" xfId="0" applyFont="1" applyFill="1" applyBorder="1" applyAlignment="1" applyProtection="1">
      <alignment horizontal="left" vertical="center"/>
    </xf>
    <xf numFmtId="2" fontId="9" fillId="2" borderId="36" xfId="0" applyNumberFormat="1" applyFont="1" applyFill="1" applyBorder="1" applyAlignment="1" applyProtection="1">
      <alignment horizontal="right" vertical="center"/>
    </xf>
    <xf numFmtId="0" fontId="5" fillId="0" borderId="0" xfId="0" applyFont="1" applyFill="1" applyAlignment="1" applyProtection="1">
      <alignment vertical="center"/>
    </xf>
    <xf numFmtId="0" fontId="3"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2" fontId="5" fillId="0" borderId="0" xfId="0" applyNumberFormat="1" applyFont="1" applyFill="1" applyBorder="1" applyAlignment="1" applyProtection="1">
      <alignment horizontal="right" vertical="center" wrapText="1"/>
    </xf>
    <xf numFmtId="2" fontId="9" fillId="0" borderId="12" xfId="0" applyNumberFormat="1" applyFont="1" applyFill="1" applyBorder="1" applyAlignment="1" applyProtection="1">
      <alignment horizontal="right" vertical="center"/>
    </xf>
    <xf numFmtId="0" fontId="6" fillId="0" borderId="8" xfId="0" applyFont="1" applyBorder="1" applyAlignment="1" applyProtection="1">
      <alignment horizontal="center" vertical="center"/>
    </xf>
    <xf numFmtId="2" fontId="36" fillId="0" borderId="26" xfId="0" applyNumberFormat="1" applyFont="1" applyFill="1" applyBorder="1" applyAlignment="1" applyProtection="1">
      <alignment horizontal="center" vertical="center"/>
    </xf>
    <xf numFmtId="0" fontId="2" fillId="0" borderId="0" xfId="0" applyFont="1" applyAlignment="1" applyProtection="1">
      <alignment vertical="center"/>
    </xf>
    <xf numFmtId="0" fontId="2" fillId="3" borderId="14" xfId="0" applyFont="1" applyFill="1" applyBorder="1" applyAlignment="1" applyProtection="1">
      <alignment vertical="center"/>
    </xf>
    <xf numFmtId="2" fontId="5" fillId="3" borderId="29" xfId="0" applyNumberFormat="1"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6" fillId="9" borderId="4" xfId="0" applyFont="1" applyFill="1" applyBorder="1" applyAlignment="1" applyProtection="1">
      <alignment horizontal="left" vertical="center"/>
    </xf>
    <xf numFmtId="0" fontId="2" fillId="10" borderId="50" xfId="0" applyFont="1" applyFill="1" applyBorder="1" applyAlignment="1" applyProtection="1">
      <alignment vertical="center"/>
    </xf>
    <xf numFmtId="0" fontId="6" fillId="9" borderId="47" xfId="0" applyFont="1" applyFill="1" applyBorder="1" applyAlignment="1" applyProtection="1">
      <alignment horizontal="left" vertical="center"/>
    </xf>
    <xf numFmtId="2" fontId="47" fillId="0" borderId="20" xfId="0" applyNumberFormat="1" applyFont="1" applyFill="1" applyBorder="1" applyAlignment="1" applyProtection="1">
      <alignment horizontal="center" vertical="center"/>
    </xf>
    <xf numFmtId="0" fontId="5" fillId="10" borderId="51" xfId="0" applyFont="1" applyFill="1" applyBorder="1" applyAlignment="1" applyProtection="1">
      <alignment horizontal="left" vertical="center"/>
    </xf>
    <xf numFmtId="0" fontId="2" fillId="0" borderId="46" xfId="0" applyFont="1" applyBorder="1" applyAlignment="1" applyProtection="1">
      <alignment vertical="top"/>
    </xf>
    <xf numFmtId="0" fontId="6" fillId="0" borderId="47" xfId="0" applyFont="1" applyBorder="1" applyAlignment="1" applyProtection="1">
      <alignment horizontal="center" vertical="top"/>
    </xf>
    <xf numFmtId="0" fontId="6" fillId="9" borderId="47" xfId="0" applyFont="1" applyFill="1" applyBorder="1" applyAlignment="1" applyProtection="1">
      <alignment horizontal="left" vertical="top"/>
    </xf>
    <xf numFmtId="0" fontId="6" fillId="10" borderId="51" xfId="0" applyFont="1" applyFill="1" applyBorder="1" applyAlignment="1" applyProtection="1">
      <alignment vertical="center"/>
    </xf>
    <xf numFmtId="0" fontId="6" fillId="0" borderId="0" xfId="0" applyFont="1" applyFill="1" applyBorder="1" applyAlignment="1" applyProtection="1">
      <alignment horizontal="left" vertical="center"/>
    </xf>
    <xf numFmtId="0" fontId="3" fillId="0" borderId="8" xfId="0" applyFont="1" applyBorder="1" applyAlignment="1" applyProtection="1">
      <alignment vertical="center"/>
    </xf>
    <xf numFmtId="0" fontId="3" fillId="0" borderId="8" xfId="0" applyFont="1" applyBorder="1" applyAlignment="1" applyProtection="1">
      <alignment horizontal="left" vertical="center"/>
    </xf>
    <xf numFmtId="0" fontId="23" fillId="9" borderId="31" xfId="0" applyFont="1" applyFill="1" applyBorder="1" applyAlignment="1" applyProtection="1">
      <alignment horizontal="center" vertical="center" wrapText="1"/>
    </xf>
    <xf numFmtId="0" fontId="6" fillId="0" borderId="28" xfId="0" applyFont="1" applyBorder="1" applyAlignment="1" applyProtection="1">
      <alignment horizontal="center" vertical="center"/>
    </xf>
    <xf numFmtId="0" fontId="6" fillId="5" borderId="20" xfId="0" applyFont="1" applyFill="1" applyBorder="1" applyAlignment="1" applyProtection="1">
      <alignment horizontal="center" vertical="center"/>
    </xf>
    <xf numFmtId="2" fontId="9" fillId="9" borderId="33" xfId="0" applyNumberFormat="1" applyFont="1" applyFill="1" applyBorder="1" applyAlignment="1" applyProtection="1">
      <alignment horizontal="right" vertical="center"/>
    </xf>
    <xf numFmtId="2" fontId="9" fillId="9" borderId="13" xfId="0" applyNumberFormat="1" applyFont="1" applyFill="1" applyBorder="1" applyAlignment="1" applyProtection="1">
      <alignment horizontal="right" vertical="center"/>
    </xf>
    <xf numFmtId="1" fontId="34" fillId="6" borderId="20" xfId="0" applyNumberFormat="1" applyFont="1" applyFill="1" applyBorder="1" applyAlignment="1" applyProtection="1">
      <alignment horizontal="center"/>
      <protection hidden="1"/>
    </xf>
    <xf numFmtId="1" fontId="0" fillId="11" borderId="0" xfId="0" applyNumberFormat="1" applyFill="1"/>
    <xf numFmtId="1" fontId="0" fillId="12" borderId="0" xfId="0" applyNumberFormat="1" applyFill="1"/>
    <xf numFmtId="0" fontId="65" fillId="0" borderId="0" xfId="0" applyFont="1" applyBorder="1" applyAlignment="1" applyProtection="1">
      <alignment vertical="center"/>
      <protection hidden="1"/>
    </xf>
    <xf numFmtId="0" fontId="6" fillId="0" borderId="4" xfId="0" applyFont="1" applyFill="1" applyBorder="1" applyAlignment="1" applyProtection="1">
      <alignment horizontal="center" vertical="center"/>
    </xf>
    <xf numFmtId="49" fontId="63" fillId="5" borderId="0" xfId="0" applyNumberFormat="1" applyFont="1" applyFill="1" applyBorder="1" applyAlignment="1" applyProtection="1">
      <alignment horizontal="center" vertical="center"/>
      <protection hidden="1"/>
    </xf>
    <xf numFmtId="0" fontId="41" fillId="0" borderId="10" xfId="0" applyFont="1" applyBorder="1" applyAlignment="1">
      <alignment vertical="center"/>
    </xf>
    <xf numFmtId="0" fontId="44" fillId="8" borderId="20" xfId="0" applyFont="1" applyFill="1" applyBorder="1" applyAlignment="1" applyProtection="1">
      <alignment horizontal="center" vertical="center"/>
    </xf>
    <xf numFmtId="0" fontId="2" fillId="4" borderId="3" xfId="0" applyFont="1" applyFill="1" applyBorder="1" applyAlignment="1">
      <alignment vertical="center"/>
    </xf>
    <xf numFmtId="2" fontId="64" fillId="0" borderId="28" xfId="0" applyNumberFormat="1" applyFont="1" applyBorder="1" applyAlignment="1" applyProtection="1">
      <alignment horizontal="center" vertical="center"/>
      <protection hidden="1"/>
    </xf>
    <xf numFmtId="2" fontId="6" fillId="0" borderId="10" xfId="0" applyNumberFormat="1" applyFont="1" applyBorder="1" applyAlignment="1">
      <alignment horizontal="left" vertical="center"/>
    </xf>
    <xf numFmtId="2" fontId="38" fillId="8" borderId="49" xfId="0" applyNumberFormat="1" applyFont="1" applyFill="1" applyBorder="1" applyAlignment="1" applyProtection="1">
      <alignment horizontal="right" vertical="center"/>
      <protection locked="0"/>
    </xf>
    <xf numFmtId="0" fontId="44" fillId="8" borderId="49" xfId="0" applyFont="1" applyFill="1" applyBorder="1" applyAlignment="1" applyProtection="1">
      <alignment horizontal="center" vertical="center"/>
    </xf>
    <xf numFmtId="1" fontId="61" fillId="13" borderId="0" xfId="0" applyNumberFormat="1" applyFont="1" applyFill="1" applyBorder="1" applyAlignment="1">
      <alignment horizontal="center" vertical="center"/>
    </xf>
    <xf numFmtId="2" fontId="6" fillId="0" borderId="52" xfId="0" applyNumberFormat="1" applyFont="1" applyBorder="1" applyAlignment="1">
      <alignment horizontal="left" vertical="center"/>
    </xf>
    <xf numFmtId="2" fontId="6" fillId="0" borderId="53" xfId="0" applyNumberFormat="1" applyFont="1" applyBorder="1" applyAlignment="1">
      <alignment horizontal="left" vertical="center"/>
    </xf>
    <xf numFmtId="0" fontId="67" fillId="0" borderId="0" xfId="0" applyFont="1" applyBorder="1" applyAlignment="1">
      <alignment horizontal="center" vertical="center"/>
    </xf>
    <xf numFmtId="0" fontId="68" fillId="0" borderId="8" xfId="0" applyFont="1" applyFill="1" applyBorder="1" applyAlignment="1">
      <alignment vertical="center"/>
    </xf>
    <xf numFmtId="0" fontId="68" fillId="0" borderId="0" xfId="0" applyFont="1" applyAlignment="1">
      <alignment vertical="center"/>
    </xf>
    <xf numFmtId="49" fontId="5" fillId="0" borderId="54" xfId="0" applyNumberFormat="1" applyFont="1" applyBorder="1" applyAlignment="1">
      <alignment horizontal="left" vertical="center"/>
    </xf>
    <xf numFmtId="49" fontId="6" fillId="0" borderId="28" xfId="0" applyNumberFormat="1" applyFont="1" applyBorder="1" applyAlignment="1">
      <alignment horizontal="left" vertical="center"/>
    </xf>
    <xf numFmtId="49" fontId="6" fillId="0" borderId="47" xfId="0" applyNumberFormat="1" applyFont="1" applyBorder="1" applyAlignment="1">
      <alignment horizontal="left" vertical="center"/>
    </xf>
    <xf numFmtId="49" fontId="6" fillId="0" borderId="0" xfId="0" applyNumberFormat="1" applyFont="1" applyBorder="1" applyAlignment="1"/>
    <xf numFmtId="0" fontId="6" fillId="0" borderId="0" xfId="0" applyNumberFormat="1" applyFont="1" applyBorder="1" applyAlignment="1" applyProtection="1">
      <alignment horizontal="left" vertical="center"/>
    </xf>
    <xf numFmtId="1" fontId="21" fillId="0" borderId="0" xfId="0" applyNumberFormat="1" applyFont="1" applyFill="1" applyBorder="1" applyAlignment="1" applyProtection="1">
      <alignment horizontal="left" vertical="center"/>
    </xf>
    <xf numFmtId="49" fontId="2" fillId="0" borderId="0" xfId="0" applyNumberFormat="1" applyFont="1" applyAlignment="1" applyProtection="1">
      <alignment vertical="center"/>
    </xf>
    <xf numFmtId="49" fontId="2" fillId="0" borderId="1" xfId="0" applyNumberFormat="1" applyFont="1" applyBorder="1" applyAlignment="1" applyProtection="1">
      <alignment vertical="center"/>
    </xf>
    <xf numFmtId="49" fontId="2" fillId="0" borderId="0" xfId="0" applyNumberFormat="1" applyFont="1" applyBorder="1" applyAlignment="1" applyProtection="1">
      <alignment vertical="top"/>
    </xf>
    <xf numFmtId="0" fontId="6" fillId="0" borderId="0" xfId="0" applyNumberFormat="1" applyFont="1" applyFill="1" applyBorder="1" applyAlignment="1" applyProtection="1">
      <alignment horizontal="left" vertical="top"/>
    </xf>
    <xf numFmtId="49" fontId="2" fillId="0" borderId="0" xfId="0" applyNumberFormat="1" applyFont="1" applyBorder="1" applyAlignment="1" applyProtection="1">
      <alignment horizontal="left" vertical="center"/>
    </xf>
    <xf numFmtId="0" fontId="58" fillId="0" borderId="0" xfId="0" applyFont="1" applyBorder="1" applyAlignment="1" applyProtection="1">
      <alignment vertical="top" wrapText="1"/>
    </xf>
    <xf numFmtId="0" fontId="0" fillId="0" borderId="10" xfId="0" applyBorder="1" applyAlignment="1" applyProtection="1">
      <alignment vertical="top" wrapText="1"/>
    </xf>
    <xf numFmtId="49" fontId="2" fillId="0" borderId="0" xfId="0" applyNumberFormat="1" applyFont="1" applyFill="1" applyBorder="1" applyAlignment="1" applyProtection="1">
      <alignment vertical="center"/>
    </xf>
    <xf numFmtId="49" fontId="2" fillId="5" borderId="0" xfId="0" applyNumberFormat="1" applyFont="1" applyFill="1" applyAlignment="1" applyProtection="1">
      <alignment vertical="center"/>
    </xf>
    <xf numFmtId="49" fontId="2" fillId="5" borderId="0" xfId="0" applyNumberFormat="1" applyFont="1" applyFill="1" applyBorder="1" applyAlignment="1" applyProtection="1">
      <alignment vertical="center"/>
    </xf>
    <xf numFmtId="49" fontId="2" fillId="5" borderId="0" xfId="0" applyNumberFormat="1" applyFont="1" applyFill="1" applyBorder="1" applyAlignment="1" applyProtection="1">
      <alignment horizontal="center" vertical="center"/>
    </xf>
    <xf numFmtId="0" fontId="0" fillId="0" borderId="0" xfId="0" applyProtection="1"/>
    <xf numFmtId="0" fontId="6" fillId="0" borderId="0" xfId="0" applyNumberFormat="1" applyFont="1" applyBorder="1" applyAlignment="1" applyProtection="1">
      <alignment horizontal="left" vertical="center"/>
      <protection locked="0"/>
    </xf>
    <xf numFmtId="49" fontId="6" fillId="0" borderId="28" xfId="0" applyNumberFormat="1" applyFont="1" applyFill="1" applyBorder="1" applyAlignment="1">
      <alignment horizontal="left" vertical="top"/>
    </xf>
    <xf numFmtId="49" fontId="6" fillId="0" borderId="20" xfId="0" applyNumberFormat="1" applyFont="1" applyFill="1" applyBorder="1" applyAlignment="1">
      <alignment horizontal="left" vertical="top"/>
    </xf>
    <xf numFmtId="49" fontId="2" fillId="0" borderId="28" xfId="0" applyNumberFormat="1" applyFont="1" applyFill="1" applyBorder="1" applyAlignment="1">
      <alignment horizontal="left" vertical="top"/>
    </xf>
    <xf numFmtId="0" fontId="2" fillId="0" borderId="3" xfId="0" applyFont="1" applyBorder="1" applyAlignment="1">
      <alignment vertical="center"/>
    </xf>
    <xf numFmtId="2" fontId="71" fillId="0" borderId="20" xfId="0" applyNumberFormat="1" applyFont="1" applyFill="1" applyBorder="1" applyAlignment="1" applyProtection="1">
      <alignment horizontal="right" vertical="center"/>
    </xf>
    <xf numFmtId="2" fontId="72" fillId="0" borderId="52" xfId="0" applyNumberFormat="1" applyFont="1" applyBorder="1" applyAlignment="1">
      <alignment horizontal="left" vertical="center"/>
    </xf>
    <xf numFmtId="49" fontId="74" fillId="0" borderId="0" xfId="0" applyNumberFormat="1" applyFont="1" applyAlignment="1">
      <alignment horizontal="left" vertical="center"/>
    </xf>
    <xf numFmtId="0" fontId="6" fillId="0" borderId="39" xfId="0" applyFont="1" applyBorder="1" applyAlignment="1" applyProtection="1">
      <alignment vertical="center"/>
    </xf>
    <xf numFmtId="0" fontId="6" fillId="0" borderId="36" xfId="0" applyFont="1" applyBorder="1" applyAlignment="1" applyProtection="1">
      <alignment vertical="center"/>
    </xf>
    <xf numFmtId="2" fontId="8" fillId="0" borderId="10" xfId="0" applyNumberFormat="1" applyFont="1" applyFill="1" applyBorder="1" applyAlignment="1" applyProtection="1">
      <alignment vertical="center" wrapText="1"/>
    </xf>
    <xf numFmtId="2" fontId="9" fillId="0" borderId="29" xfId="0" applyNumberFormat="1" applyFont="1" applyFill="1" applyBorder="1" applyAlignment="1" applyProtection="1">
      <alignment horizontal="right" vertical="center"/>
    </xf>
    <xf numFmtId="0" fontId="6" fillId="0" borderId="55" xfId="0" applyFont="1" applyBorder="1" applyAlignment="1" applyProtection="1">
      <alignment vertical="center"/>
    </xf>
    <xf numFmtId="0" fontId="6" fillId="0" borderId="56" xfId="0" applyFont="1" applyBorder="1" applyAlignment="1" applyProtection="1">
      <alignment horizontal="center" vertical="center"/>
    </xf>
    <xf numFmtId="0" fontId="6" fillId="5" borderId="28" xfId="0" applyFont="1" applyFill="1" applyBorder="1" applyAlignment="1" applyProtection="1">
      <alignment horizontal="center" vertical="center"/>
    </xf>
    <xf numFmtId="0" fontId="6" fillId="0" borderId="4" xfId="0" applyFont="1" applyBorder="1" applyAlignment="1" applyProtection="1">
      <alignment horizontal="center" vertical="top"/>
    </xf>
    <xf numFmtId="0" fontId="6" fillId="9" borderId="4" xfId="0" applyFont="1" applyFill="1" applyBorder="1" applyAlignment="1" applyProtection="1">
      <alignment horizontal="left" vertical="top"/>
    </xf>
    <xf numFmtId="0" fontId="6" fillId="0" borderId="49" xfId="0" applyFont="1" applyFill="1" applyBorder="1" applyAlignment="1" applyProtection="1">
      <alignment horizontal="center" vertical="center"/>
    </xf>
    <xf numFmtId="2" fontId="6" fillId="0" borderId="49" xfId="0" applyNumberFormat="1" applyFont="1" applyFill="1" applyBorder="1" applyAlignment="1" applyProtection="1">
      <alignment horizontal="center" vertical="center"/>
    </xf>
    <xf numFmtId="0" fontId="6" fillId="5" borderId="57" xfId="0" applyFont="1" applyFill="1" applyBorder="1" applyAlignment="1" applyProtection="1">
      <alignment horizontal="center" vertical="center"/>
    </xf>
    <xf numFmtId="0" fontId="63" fillId="5" borderId="0" xfId="0" applyFont="1" applyFill="1" applyBorder="1" applyAlignment="1">
      <alignment vertical="center"/>
    </xf>
    <xf numFmtId="2" fontId="63" fillId="5" borderId="0" xfId="0" applyNumberFormat="1" applyFont="1" applyFill="1" applyBorder="1" applyAlignment="1">
      <alignment vertical="center"/>
    </xf>
    <xf numFmtId="0" fontId="63" fillId="5" borderId="0" xfId="0" applyFont="1" applyFill="1" applyBorder="1" applyAlignment="1">
      <alignment horizontal="left" vertical="center"/>
    </xf>
    <xf numFmtId="2" fontId="66" fillId="5" borderId="0" xfId="0" applyNumberFormat="1" applyFont="1" applyFill="1" applyBorder="1" applyAlignment="1">
      <alignment vertical="center"/>
    </xf>
    <xf numFmtId="2" fontId="63" fillId="5" borderId="0" xfId="0" applyNumberFormat="1" applyFont="1" applyFill="1" applyBorder="1" applyAlignment="1">
      <alignment horizontal="center" vertical="center"/>
    </xf>
    <xf numFmtId="1" fontId="75" fillId="8" borderId="20" xfId="0" applyNumberFormat="1" applyFont="1" applyFill="1" applyBorder="1" applyAlignment="1" applyProtection="1">
      <alignment horizontal="right" vertical="center"/>
    </xf>
    <xf numFmtId="2" fontId="5" fillId="0" borderId="20" xfId="1" applyNumberFormat="1" applyFont="1" applyBorder="1" applyAlignment="1">
      <alignment horizontal="center" vertical="center"/>
    </xf>
    <xf numFmtId="2" fontId="6" fillId="0" borderId="20" xfId="1" applyNumberFormat="1" applyFont="1" applyBorder="1" applyAlignment="1">
      <alignment horizontal="center" vertical="center"/>
    </xf>
    <xf numFmtId="0" fontId="5" fillId="0" borderId="28" xfId="1" applyFont="1" applyBorder="1" applyAlignment="1">
      <alignment horizontal="center" vertical="center"/>
    </xf>
    <xf numFmtId="0" fontId="5" fillId="0" borderId="20" xfId="0" applyFont="1" applyFill="1" applyBorder="1" applyAlignment="1" applyProtection="1">
      <alignment horizontal="center" vertical="center"/>
    </xf>
    <xf numFmtId="0" fontId="6" fillId="0" borderId="28" xfId="1" applyFont="1" applyBorder="1" applyAlignment="1">
      <alignment horizontal="center" vertical="center"/>
    </xf>
    <xf numFmtId="2" fontId="9" fillId="0" borderId="0" xfId="0" applyNumberFormat="1" applyFont="1" applyFill="1" applyBorder="1" applyAlignment="1" applyProtection="1">
      <alignment horizontal="right" vertical="center"/>
    </xf>
    <xf numFmtId="2" fontId="76" fillId="0" borderId="20" xfId="0" applyNumberFormat="1" applyFont="1" applyFill="1" applyBorder="1" applyAlignment="1" applyProtection="1">
      <alignment horizontal="center" vertical="center" wrapText="1"/>
    </xf>
    <xf numFmtId="0" fontId="6" fillId="0" borderId="0" xfId="0" applyFont="1" applyFill="1" applyBorder="1" applyAlignment="1" applyProtection="1">
      <alignment vertical="center"/>
    </xf>
    <xf numFmtId="2" fontId="5" fillId="0" borderId="0" xfId="0" applyNumberFormat="1" applyFont="1" applyFill="1" applyBorder="1" applyAlignment="1" applyProtection="1">
      <alignment horizontal="right" vertical="center"/>
    </xf>
    <xf numFmtId="0" fontId="6" fillId="5" borderId="30" xfId="0" applyFont="1" applyFill="1" applyBorder="1" applyAlignment="1" applyProtection="1">
      <alignment horizontal="center" vertical="center"/>
    </xf>
    <xf numFmtId="0" fontId="6" fillId="5" borderId="49" xfId="0" applyFont="1" applyFill="1" applyBorder="1" applyAlignment="1" applyProtection="1">
      <alignment horizontal="center" vertical="center"/>
    </xf>
    <xf numFmtId="0" fontId="6" fillId="5" borderId="31" xfId="0" applyFont="1" applyFill="1" applyBorder="1" applyAlignment="1" applyProtection="1">
      <alignment horizontal="center" vertical="center"/>
    </xf>
    <xf numFmtId="0" fontId="6" fillId="5" borderId="42" xfId="0" applyFont="1" applyFill="1" applyBorder="1" applyAlignment="1" applyProtection="1">
      <alignment horizontal="center" vertical="center"/>
    </xf>
    <xf numFmtId="2" fontId="9" fillId="14" borderId="29" xfId="0" applyNumberFormat="1" applyFont="1" applyFill="1" applyBorder="1" applyAlignment="1" applyProtection="1">
      <alignment vertical="center"/>
    </xf>
    <xf numFmtId="0" fontId="3" fillId="0" borderId="0" xfId="0" applyFont="1" applyFill="1" applyBorder="1" applyAlignment="1" applyProtection="1">
      <alignment horizontal="right" vertical="center"/>
    </xf>
    <xf numFmtId="0" fontId="5" fillId="0" borderId="20" xfId="1" applyFont="1" applyBorder="1" applyAlignment="1">
      <alignment vertical="center"/>
    </xf>
    <xf numFmtId="0" fontId="5" fillId="0" borderId="20" xfId="1" applyFont="1" applyBorder="1" applyAlignment="1">
      <alignment horizontal="center" vertical="center" wrapText="1"/>
    </xf>
    <xf numFmtId="0" fontId="6" fillId="0" borderId="20" xfId="1" applyFont="1" applyBorder="1" applyAlignment="1">
      <alignment horizontal="center" vertical="center"/>
    </xf>
    <xf numFmtId="0" fontId="2" fillId="0" borderId="0" xfId="1" applyFont="1" applyBorder="1" applyAlignment="1">
      <alignment horizontal="center" vertical="center"/>
    </xf>
    <xf numFmtId="2" fontId="2" fillId="0" borderId="0" xfId="1" applyNumberFormat="1" applyFont="1" applyBorder="1" applyAlignment="1">
      <alignment horizontal="center" vertical="center"/>
    </xf>
    <xf numFmtId="0" fontId="5" fillId="0" borderId="20" xfId="1" applyFont="1" applyBorder="1" applyAlignment="1">
      <alignment horizontal="center" vertical="center"/>
    </xf>
    <xf numFmtId="2" fontId="5" fillId="0" borderId="20" xfId="1" applyNumberFormat="1" applyFont="1" applyBorder="1" applyAlignment="1">
      <alignment horizontal="center" vertical="center" wrapText="1"/>
    </xf>
    <xf numFmtId="0" fontId="2" fillId="0" borderId="20" xfId="1" applyFont="1" applyBorder="1" applyAlignment="1">
      <alignment horizontal="center" vertical="center"/>
    </xf>
    <xf numFmtId="2" fontId="6" fillId="0" borderId="20" xfId="1" applyNumberFormat="1" applyFont="1" applyBorder="1" applyAlignment="1">
      <alignment horizontal="center" vertical="center" wrapText="1"/>
    </xf>
    <xf numFmtId="2" fontId="2" fillId="0" borderId="20" xfId="1" applyNumberFormat="1" applyFont="1" applyBorder="1" applyAlignment="1">
      <alignment horizontal="center" vertical="center"/>
    </xf>
    <xf numFmtId="0" fontId="6" fillId="0" borderId="20" xfId="0" applyFont="1" applyBorder="1" applyAlignment="1">
      <alignment horizontal="center" vertical="center"/>
    </xf>
    <xf numFmtId="0" fontId="5" fillId="0" borderId="20" xfId="0" applyFont="1" applyFill="1" applyBorder="1" applyAlignment="1" applyProtection="1">
      <alignment horizontal="right" vertical="center"/>
    </xf>
    <xf numFmtId="0" fontId="5" fillId="0" borderId="20" xfId="0" applyFont="1" applyFill="1" applyBorder="1" applyAlignment="1" applyProtection="1">
      <alignment horizontal="left" vertical="center"/>
    </xf>
    <xf numFmtId="0" fontId="6" fillId="0" borderId="20" xfId="0" applyFont="1" applyFill="1" applyBorder="1" applyAlignment="1" applyProtection="1">
      <alignment horizontal="center" vertical="center"/>
    </xf>
    <xf numFmtId="0" fontId="3" fillId="0" borderId="20" xfId="0" applyFont="1" applyFill="1" applyBorder="1" applyAlignment="1" applyProtection="1">
      <alignment horizontal="right" vertical="center"/>
    </xf>
    <xf numFmtId="0" fontId="6" fillId="0" borderId="0" xfId="0" applyFont="1" applyFill="1" applyBorder="1" applyAlignment="1" applyProtection="1">
      <alignment horizontal="left" vertical="top"/>
    </xf>
    <xf numFmtId="2" fontId="2" fillId="0" borderId="0" xfId="0" applyNumberFormat="1" applyFont="1" applyBorder="1" applyAlignment="1">
      <alignment vertical="center"/>
    </xf>
    <xf numFmtId="2" fontId="36" fillId="0" borderId="26" xfId="0" applyNumberFormat="1" applyFont="1" applyBorder="1" applyAlignment="1" applyProtection="1">
      <alignment horizontal="center" vertical="center"/>
    </xf>
    <xf numFmtId="1" fontId="32" fillId="6" borderId="20" xfId="0" applyNumberFormat="1" applyFont="1" applyFill="1" applyBorder="1" applyAlignment="1" applyProtection="1">
      <alignment horizontal="center"/>
      <protection hidden="1"/>
    </xf>
    <xf numFmtId="0" fontId="8" fillId="0" borderId="20" xfId="0" applyFont="1" applyFill="1" applyBorder="1" applyAlignment="1">
      <alignment horizontal="center" vertical="center"/>
    </xf>
    <xf numFmtId="0" fontId="6" fillId="2" borderId="47" xfId="0" applyFont="1" applyFill="1" applyBorder="1" applyAlignment="1" applyProtection="1">
      <alignment horizontal="left" vertical="center" shrinkToFit="1"/>
    </xf>
    <xf numFmtId="2" fontId="38" fillId="8" borderId="28" xfId="0" applyNumberFormat="1" applyFont="1" applyFill="1" applyBorder="1" applyAlignment="1" applyProtection="1">
      <alignment horizontal="center" vertical="center"/>
      <protection locked="0"/>
    </xf>
    <xf numFmtId="2" fontId="38" fillId="8" borderId="42" xfId="0" applyNumberFormat="1" applyFont="1" applyFill="1" applyBorder="1" applyAlignment="1" applyProtection="1">
      <alignment horizontal="center" vertical="center"/>
      <protection locked="0"/>
    </xf>
    <xf numFmtId="2" fontId="38" fillId="8" borderId="57" xfId="0" applyNumberFormat="1" applyFont="1" applyFill="1" applyBorder="1" applyAlignment="1" applyProtection="1">
      <alignment horizontal="center" vertical="center"/>
      <protection locked="0"/>
    </xf>
    <xf numFmtId="0" fontId="5" fillId="10" borderId="30" xfId="0" applyFont="1" applyFill="1" applyBorder="1" applyAlignment="1" applyProtection="1">
      <alignment horizontal="center" vertical="center" wrapText="1"/>
    </xf>
    <xf numFmtId="2" fontId="5" fillId="10" borderId="33" xfId="0" applyNumberFormat="1" applyFont="1" applyFill="1" applyBorder="1" applyAlignment="1" applyProtection="1">
      <alignment horizontal="center" vertical="center" wrapText="1"/>
      <protection hidden="1"/>
    </xf>
    <xf numFmtId="0" fontId="5" fillId="0" borderId="20" xfId="0" applyFont="1" applyBorder="1" applyAlignment="1">
      <alignment horizontal="center" vertical="center" wrapText="1"/>
    </xf>
    <xf numFmtId="2" fontId="65" fillId="0" borderId="0" xfId="0" applyNumberFormat="1" applyFont="1" applyFill="1" applyBorder="1" applyAlignment="1" applyProtection="1">
      <alignment horizontal="right" vertical="center" wrapText="1"/>
    </xf>
    <xf numFmtId="2" fontId="2" fillId="0" borderId="36" xfId="0" applyNumberFormat="1" applyFont="1" applyBorder="1" applyAlignment="1" applyProtection="1">
      <alignment horizontal="center" vertical="center"/>
      <protection hidden="1"/>
    </xf>
    <xf numFmtId="2" fontId="2" fillId="0" borderId="45" xfId="0" applyNumberFormat="1" applyFont="1" applyBorder="1" applyAlignment="1" applyProtection="1">
      <alignment horizontal="center" vertical="center"/>
      <protection hidden="1"/>
    </xf>
    <xf numFmtId="0" fontId="29" fillId="0" borderId="0" xfId="0" applyFont="1" applyFill="1" applyBorder="1" applyAlignment="1" applyProtection="1">
      <alignment horizontal="left" vertical="center"/>
    </xf>
    <xf numFmtId="0" fontId="30" fillId="0" borderId="0" xfId="0" applyFont="1" applyFill="1" applyBorder="1" applyAlignment="1" applyProtection="1">
      <alignment vertical="center"/>
    </xf>
    <xf numFmtId="0" fontId="65" fillId="0" borderId="0" xfId="0" applyFont="1" applyFill="1" applyBorder="1" applyAlignment="1" applyProtection="1">
      <alignment horizontal="left" vertical="center"/>
    </xf>
    <xf numFmtId="0" fontId="65" fillId="0" borderId="0" xfId="0" applyFont="1" applyFill="1" applyBorder="1" applyAlignment="1" applyProtection="1">
      <alignment vertical="center"/>
    </xf>
    <xf numFmtId="2" fontId="77" fillId="0" borderId="0" xfId="0" applyNumberFormat="1" applyFont="1" applyFill="1" applyBorder="1" applyAlignment="1" applyProtection="1">
      <alignment horizontal="right" vertical="center"/>
    </xf>
    <xf numFmtId="0" fontId="30" fillId="0" borderId="0" xfId="0" applyFont="1" applyFill="1" applyBorder="1" applyAlignment="1">
      <alignment vertical="center"/>
    </xf>
    <xf numFmtId="2" fontId="6" fillId="5" borderId="31" xfId="0" applyNumberFormat="1" applyFont="1" applyFill="1" applyBorder="1" applyAlignment="1" applyProtection="1">
      <alignment horizontal="center" vertical="center"/>
      <protection hidden="1"/>
    </xf>
    <xf numFmtId="0" fontId="2" fillId="0" borderId="0" xfId="0" applyFont="1" applyAlignment="1" applyProtection="1"/>
    <xf numFmtId="0" fontId="2" fillId="0" borderId="46" xfId="0" applyFont="1" applyBorder="1" applyAlignment="1" applyProtection="1"/>
    <xf numFmtId="0" fontId="6" fillId="0" borderId="47" xfId="0" applyFont="1" applyBorder="1" applyAlignment="1" applyProtection="1">
      <alignment horizontal="center"/>
    </xf>
    <xf numFmtId="0" fontId="6" fillId="9" borderId="47" xfId="0" applyFont="1" applyFill="1" applyBorder="1" applyAlignment="1" applyProtection="1">
      <alignment horizontal="left"/>
    </xf>
    <xf numFmtId="0" fontId="6" fillId="5" borderId="28" xfId="0" applyFont="1" applyFill="1" applyBorder="1" applyAlignment="1" applyProtection="1">
      <alignment horizontal="center"/>
    </xf>
    <xf numFmtId="0" fontId="2" fillId="0" borderId="0" xfId="0" applyFont="1" applyAlignment="1"/>
    <xf numFmtId="0" fontId="5" fillId="0" borderId="0" xfId="0" applyFont="1" applyAlignment="1" applyProtection="1"/>
    <xf numFmtId="0" fontId="5" fillId="0" borderId="0" xfId="0" applyFont="1" applyAlignment="1"/>
    <xf numFmtId="0" fontId="6" fillId="0" borderId="3" xfId="0" applyFont="1" applyBorder="1" applyAlignment="1" applyProtection="1">
      <alignment horizontal="left" vertical="center"/>
    </xf>
    <xf numFmtId="0" fontId="5" fillId="0" borderId="46" xfId="0" applyFont="1" applyFill="1" applyBorder="1" applyAlignment="1" applyProtection="1">
      <alignment vertical="center"/>
    </xf>
    <xf numFmtId="2" fontId="9" fillId="2" borderId="58" xfId="0" applyNumberFormat="1" applyFont="1" applyFill="1" applyBorder="1" applyAlignment="1" applyProtection="1">
      <alignment horizontal="right" vertical="center"/>
    </xf>
    <xf numFmtId="0" fontId="6" fillId="0" borderId="3"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3" fillId="0" borderId="47" xfId="0" applyFont="1" applyFill="1" applyBorder="1" applyAlignment="1" applyProtection="1">
      <alignment horizontal="left" vertical="center"/>
    </xf>
    <xf numFmtId="2" fontId="2" fillId="0" borderId="26" xfId="0" applyNumberFormat="1" applyFont="1" applyFill="1" applyBorder="1" applyAlignment="1" applyProtection="1">
      <alignment horizontal="center" vertical="center"/>
    </xf>
    <xf numFmtId="0" fontId="37" fillId="0" borderId="59" xfId="0" applyFont="1" applyBorder="1" applyAlignment="1" applyProtection="1">
      <alignment vertical="center"/>
    </xf>
    <xf numFmtId="0" fontId="6" fillId="0" borderId="3" xfId="0" applyFont="1" applyBorder="1" applyAlignment="1" applyProtection="1">
      <alignment vertical="center"/>
    </xf>
    <xf numFmtId="10" fontId="2" fillId="0" borderId="27" xfId="0" applyNumberFormat="1" applyFont="1" applyBorder="1" applyAlignment="1" applyProtection="1">
      <alignment horizontal="center" vertical="center"/>
      <protection hidden="1"/>
    </xf>
    <xf numFmtId="2" fontId="2" fillId="4" borderId="36" xfId="0" applyNumberFormat="1" applyFont="1" applyFill="1" applyBorder="1" applyAlignment="1" applyProtection="1">
      <alignment horizontal="center" vertical="center"/>
    </xf>
    <xf numFmtId="2" fontId="2" fillId="0" borderId="60" xfId="0" applyNumberFormat="1" applyFont="1" applyBorder="1" applyAlignment="1" applyProtection="1">
      <alignment horizontal="center" vertical="center"/>
      <protection hidden="1"/>
    </xf>
    <xf numFmtId="2" fontId="9" fillId="2" borderId="29" xfId="0" applyNumberFormat="1" applyFont="1" applyFill="1" applyBorder="1" applyAlignment="1" applyProtection="1">
      <alignment horizontal="right" vertical="center"/>
    </xf>
    <xf numFmtId="0" fontId="5" fillId="0" borderId="48" xfId="0" applyFont="1" applyFill="1" applyBorder="1" applyAlignment="1" applyProtection="1">
      <alignment vertical="center"/>
    </xf>
    <xf numFmtId="0" fontId="3" fillId="0" borderId="4" xfId="0" applyFont="1" applyFill="1" applyBorder="1" applyAlignment="1" applyProtection="1">
      <alignment horizontal="left" vertical="center"/>
    </xf>
    <xf numFmtId="2" fontId="2" fillId="0" borderId="60" xfId="0" applyNumberFormat="1" applyFont="1" applyFill="1" applyBorder="1" applyAlignment="1" applyProtection="1">
      <alignment horizontal="center" vertical="center"/>
    </xf>
    <xf numFmtId="10" fontId="55" fillId="2" borderId="61" xfId="0" applyNumberFormat="1" applyFont="1" applyFill="1" applyBorder="1" applyAlignment="1" applyProtection="1">
      <alignment horizontal="center" vertical="center"/>
    </xf>
    <xf numFmtId="2" fontId="5" fillId="5" borderId="9" xfId="0" applyNumberFormat="1" applyFont="1" applyFill="1" applyBorder="1" applyAlignment="1" applyProtection="1">
      <alignment horizontal="center" vertical="center"/>
    </xf>
    <xf numFmtId="0" fontId="2" fillId="0" borderId="0" xfId="0" applyFont="1"/>
    <xf numFmtId="0" fontId="81" fillId="0" borderId="0" xfId="0" applyFont="1"/>
    <xf numFmtId="0" fontId="35" fillId="0" borderId="0" xfId="0" applyFont="1"/>
    <xf numFmtId="0" fontId="71" fillId="0" borderId="0" xfId="0" applyFont="1"/>
    <xf numFmtId="0" fontId="8" fillId="0" borderId="0" xfId="0" applyFont="1"/>
    <xf numFmtId="0" fontId="2" fillId="0" borderId="0" xfId="0" quotePrefix="1" applyFont="1" applyAlignment="1">
      <alignment vertical="center"/>
    </xf>
    <xf numFmtId="2" fontId="79" fillId="0" borderId="0" xfId="3" applyNumberFormat="1" applyFont="1" applyAlignment="1">
      <alignment horizontal="left" vertical="center"/>
    </xf>
    <xf numFmtId="2" fontId="2" fillId="0" borderId="0" xfId="3" applyNumberFormat="1" applyFont="1" applyAlignment="1">
      <alignment horizontal="center" vertical="center"/>
    </xf>
    <xf numFmtId="0" fontId="8" fillId="0" borderId="0" xfId="3" applyFont="1" applyFill="1"/>
    <xf numFmtId="2" fontId="2" fillId="0" borderId="0" xfId="3" quotePrefix="1" applyNumberFormat="1" applyFont="1" applyAlignment="1">
      <alignment horizontal="left" vertical="center"/>
    </xf>
    <xf numFmtId="0" fontId="2" fillId="0" borderId="0" xfId="3" applyFont="1" applyAlignment="1">
      <alignment vertical="center"/>
    </xf>
    <xf numFmtId="0" fontId="2" fillId="0" borderId="0" xfId="3" applyFont="1" applyFill="1" applyAlignment="1">
      <alignment vertical="center"/>
    </xf>
    <xf numFmtId="2" fontId="8" fillId="0" borderId="0" xfId="3" applyNumberFormat="1" applyFont="1" applyAlignment="1">
      <alignment horizontal="left" vertical="center"/>
    </xf>
    <xf numFmtId="2" fontId="2" fillId="0" borderId="0" xfId="3" quotePrefix="1" applyNumberFormat="1" applyFont="1" applyFill="1" applyAlignment="1">
      <alignment horizontal="left" vertical="center"/>
    </xf>
    <xf numFmtId="0" fontId="2" fillId="0" borderId="0" xfId="3" applyFont="1" applyFill="1"/>
    <xf numFmtId="2" fontId="2" fillId="0" borderId="0" xfId="3" applyNumberFormat="1" applyFont="1" applyFill="1" applyAlignment="1">
      <alignment horizontal="left" vertical="center"/>
    </xf>
    <xf numFmtId="2" fontId="2" fillId="0" borderId="0" xfId="3" applyNumberFormat="1" applyFont="1" applyFill="1" applyAlignment="1">
      <alignment horizontal="center" vertical="center"/>
    </xf>
    <xf numFmtId="0" fontId="2" fillId="0" borderId="0" xfId="0" applyFont="1" applyFill="1" applyAlignment="1">
      <alignment vertical="center"/>
    </xf>
    <xf numFmtId="2" fontId="2" fillId="0" borderId="0" xfId="3" applyNumberFormat="1" applyFont="1" applyAlignment="1">
      <alignment horizontal="left" vertical="center"/>
    </xf>
    <xf numFmtId="195" fontId="2" fillId="0" borderId="0" xfId="3" applyNumberFormat="1" applyFont="1" applyFill="1" applyBorder="1" applyAlignment="1">
      <alignment vertical="center"/>
    </xf>
    <xf numFmtId="0" fontId="8" fillId="0" borderId="0" xfId="3" applyFont="1" applyBorder="1" applyAlignment="1">
      <alignment horizontal="right" vertical="center" wrapText="1"/>
    </xf>
    <xf numFmtId="0" fontId="2" fillId="0" borderId="0" xfId="0" applyFont="1" applyBorder="1" applyAlignment="1">
      <alignment horizontal="right" vertical="center"/>
    </xf>
    <xf numFmtId="0" fontId="2" fillId="0" borderId="0" xfId="3" applyFont="1"/>
    <xf numFmtId="0" fontId="8" fillId="0" borderId="0" xfId="0" applyFont="1" applyFill="1" applyAlignment="1">
      <alignment vertical="center"/>
    </xf>
    <xf numFmtId="0" fontId="79" fillId="3" borderId="49" xfId="3" quotePrefix="1" applyFont="1" applyFill="1" applyBorder="1" applyAlignment="1">
      <alignment horizontal="center" vertical="center" wrapText="1"/>
    </xf>
    <xf numFmtId="0" fontId="8" fillId="3" borderId="44" xfId="3" quotePrefix="1" applyFont="1" applyFill="1" applyBorder="1" applyAlignment="1">
      <alignment horizontal="center" vertical="center" wrapText="1"/>
    </xf>
    <xf numFmtId="0" fontId="2" fillId="0" borderId="20" xfId="0" applyFont="1" applyBorder="1" applyAlignment="1">
      <alignment horizontal="center" vertical="center"/>
    </xf>
    <xf numFmtId="195" fontId="2" fillId="0" borderId="20" xfId="0" applyNumberFormat="1" applyFont="1" applyBorder="1" applyAlignment="1">
      <alignment horizontal="center" vertical="center"/>
    </xf>
    <xf numFmtId="0" fontId="86" fillId="0" borderId="20" xfId="0" applyFont="1" applyBorder="1" applyAlignment="1">
      <alignment horizontal="center" vertical="center" readingOrder="1"/>
    </xf>
    <xf numFmtId="195" fontId="2" fillId="0" borderId="20" xfId="3" applyNumberFormat="1" applyFont="1" applyBorder="1" applyAlignment="1">
      <alignment horizontal="center" vertical="center"/>
    </xf>
    <xf numFmtId="0" fontId="2" fillId="0" borderId="20" xfId="3" applyFont="1" applyBorder="1" applyAlignment="1">
      <alignment horizontal="center" vertical="center"/>
    </xf>
    <xf numFmtId="195" fontId="2" fillId="0" borderId="20" xfId="0" applyNumberFormat="1" applyFont="1" applyFill="1" applyBorder="1" applyAlignment="1">
      <alignment horizontal="center" vertical="center"/>
    </xf>
    <xf numFmtId="195" fontId="2" fillId="0" borderId="20" xfId="3" applyNumberFormat="1" applyFont="1" applyFill="1" applyBorder="1" applyAlignment="1">
      <alignment horizontal="center" vertical="center"/>
    </xf>
    <xf numFmtId="0" fontId="8" fillId="0" borderId="0" xfId="3" applyFont="1" applyAlignment="1">
      <alignment horizontal="right"/>
    </xf>
    <xf numFmtId="0" fontId="8" fillId="3" borderId="20" xfId="3" applyFont="1" applyFill="1" applyBorder="1" applyAlignment="1">
      <alignment horizontal="center"/>
    </xf>
    <xf numFmtId="0" fontId="2" fillId="3" borderId="62" xfId="3" applyFont="1" applyFill="1" applyBorder="1" applyAlignment="1">
      <alignment horizontal="center" vertical="center"/>
    </xf>
    <xf numFmtId="0" fontId="8" fillId="3" borderId="53" xfId="0" applyFont="1" applyFill="1" applyBorder="1" applyAlignment="1">
      <alignment horizontal="right" vertical="center"/>
    </xf>
    <xf numFmtId="0" fontId="8" fillId="3" borderId="20" xfId="0" applyFont="1" applyFill="1" applyBorder="1" applyAlignment="1">
      <alignment horizontal="center" vertical="center"/>
    </xf>
    <xf numFmtId="0" fontId="2" fillId="3" borderId="52" xfId="3" applyFont="1" applyFill="1" applyBorder="1" applyAlignment="1">
      <alignment horizontal="center" vertical="center"/>
    </xf>
    <xf numFmtId="0" fontId="8" fillId="3" borderId="63" xfId="0" applyFont="1" applyFill="1" applyBorder="1" applyAlignment="1">
      <alignment horizontal="right" vertical="top"/>
    </xf>
    <xf numFmtId="0" fontId="8" fillId="3" borderId="49" xfId="0" applyFont="1" applyFill="1" applyBorder="1" applyAlignment="1">
      <alignment horizontal="center" vertical="center"/>
    </xf>
    <xf numFmtId="0" fontId="8" fillId="3" borderId="56" xfId="3" applyFont="1" applyFill="1" applyBorder="1" applyAlignment="1">
      <alignment horizontal="left" vertical="center"/>
    </xf>
    <xf numFmtId="0" fontId="2" fillId="3" borderId="59" xfId="0" applyFont="1" applyFill="1" applyBorder="1" applyAlignment="1">
      <alignment horizontal="left" vertical="center"/>
    </xf>
    <xf numFmtId="0" fontId="8" fillId="3" borderId="44" xfId="0" applyFont="1" applyFill="1" applyBorder="1" applyAlignment="1">
      <alignment horizontal="center" vertical="center"/>
    </xf>
    <xf numFmtId="2" fontId="2" fillId="0" borderId="20" xfId="0" applyNumberFormat="1" applyFont="1" applyBorder="1" applyAlignment="1">
      <alignment horizontal="center" vertical="center"/>
    </xf>
    <xf numFmtId="2" fontId="2" fillId="0" borderId="20" xfId="0" applyNumberFormat="1" applyFont="1" applyFill="1" applyBorder="1" applyAlignment="1">
      <alignment horizontal="center" vertical="center"/>
    </xf>
    <xf numFmtId="2" fontId="2" fillId="0" borderId="20" xfId="3" applyNumberFormat="1" applyFont="1" applyBorder="1" applyAlignment="1">
      <alignment horizontal="center" vertical="center"/>
    </xf>
    <xf numFmtId="2" fontId="2" fillId="0" borderId="20" xfId="3" applyNumberFormat="1" applyFont="1" applyFill="1" applyBorder="1" applyAlignment="1">
      <alignment horizontal="center" vertical="center"/>
    </xf>
    <xf numFmtId="0" fontId="86" fillId="0" borderId="0" xfId="0" applyFont="1" applyAlignment="1">
      <alignment horizontal="left" vertical="center" readingOrder="1"/>
    </xf>
    <xf numFmtId="0" fontId="2" fillId="0" borderId="0" xfId="3" applyFont="1" applyBorder="1" applyAlignment="1">
      <alignment horizontal="center" vertical="center"/>
    </xf>
    <xf numFmtId="2" fontId="2" fillId="0" borderId="0" xfId="0" applyNumberFormat="1" applyFont="1" applyFill="1" applyBorder="1" applyAlignment="1">
      <alignment horizontal="center" vertical="center"/>
    </xf>
    <xf numFmtId="2" fontId="2" fillId="0" borderId="0" xfId="3" quotePrefix="1" applyNumberFormat="1" applyFont="1" applyAlignment="1">
      <alignment horizontal="left" vertical="top"/>
    </xf>
    <xf numFmtId="2" fontId="8" fillId="9" borderId="20" xfId="3" applyNumberFormat="1" applyFont="1" applyFill="1" applyBorder="1" applyAlignment="1">
      <alignment horizontal="center" vertical="center"/>
    </xf>
    <xf numFmtId="1" fontId="2" fillId="0" borderId="20" xfId="3" applyNumberFormat="1" applyFont="1" applyBorder="1" applyAlignment="1">
      <alignment horizontal="center" vertical="center"/>
    </xf>
    <xf numFmtId="0" fontId="87" fillId="0" borderId="0" xfId="3" applyFont="1" applyFill="1"/>
    <xf numFmtId="0" fontId="87" fillId="0" borderId="0" xfId="3" applyFont="1"/>
    <xf numFmtId="0" fontId="8" fillId="9" borderId="20" xfId="3" applyFont="1" applyFill="1" applyBorder="1" applyAlignment="1">
      <alignment horizontal="center" vertical="center"/>
    </xf>
    <xf numFmtId="0" fontId="2" fillId="0" borderId="0" xfId="3" quotePrefix="1" applyNumberFormat="1" applyFont="1" applyAlignment="1">
      <alignment horizontal="left" vertical="center"/>
    </xf>
    <xf numFmtId="0" fontId="8" fillId="9" borderId="28" xfId="3" applyFont="1" applyFill="1" applyBorder="1" applyAlignment="1">
      <alignment horizontal="center" vertical="center"/>
    </xf>
    <xf numFmtId="0" fontId="2" fillId="0" borderId="20" xfId="3" applyFont="1" applyFill="1" applyBorder="1" applyAlignment="1">
      <alignment horizontal="center" vertical="center"/>
    </xf>
    <xf numFmtId="0" fontId="2" fillId="0" borderId="28" xfId="3" applyFont="1" applyFill="1" applyBorder="1" applyAlignment="1">
      <alignment horizontal="center" vertical="center"/>
    </xf>
    <xf numFmtId="0" fontId="2" fillId="0" borderId="27" xfId="3" applyFont="1" applyFill="1" applyBorder="1" applyAlignment="1">
      <alignment horizontal="center" vertical="center"/>
    </xf>
    <xf numFmtId="49" fontId="2" fillId="0" borderId="0" xfId="3" applyNumberFormat="1" applyFont="1" applyAlignment="1">
      <alignment horizontal="left" vertical="center"/>
    </xf>
    <xf numFmtId="2" fontId="8" fillId="0" borderId="20" xfId="2" applyNumberFormat="1" applyFont="1" applyFill="1" applyBorder="1" applyAlignment="1" applyProtection="1">
      <alignment horizontal="center" vertical="center"/>
    </xf>
    <xf numFmtId="2" fontId="8" fillId="0" borderId="20" xfId="2" applyNumberFormat="1" applyFont="1" applyFill="1" applyBorder="1" applyAlignment="1" applyProtection="1">
      <alignment horizontal="center" vertical="center" wrapText="1"/>
    </xf>
    <xf numFmtId="0" fontId="6" fillId="0" borderId="20" xfId="2" applyNumberFormat="1" applyFont="1" applyFill="1" applyBorder="1" applyAlignment="1" applyProtection="1">
      <alignment horizontal="center" vertical="center" wrapText="1"/>
    </xf>
    <xf numFmtId="2" fontId="2" fillId="0" borderId="20" xfId="2" applyNumberFormat="1" applyFont="1" applyFill="1" applyBorder="1" applyAlignment="1" applyProtection="1">
      <alignment horizontal="center" vertical="center" wrapText="1"/>
    </xf>
    <xf numFmtId="0" fontId="6" fillId="0" borderId="0" xfId="2" applyNumberFormat="1" applyFont="1" applyFill="1" applyBorder="1" applyAlignment="1" applyProtection="1">
      <alignment horizontal="center" vertical="center" wrapText="1"/>
    </xf>
    <xf numFmtId="2" fontId="2" fillId="0" borderId="0" xfId="2" applyNumberFormat="1" applyFont="1" applyFill="1" applyBorder="1" applyAlignment="1" applyProtection="1">
      <alignment horizontal="center" vertical="center" wrapText="1"/>
    </xf>
    <xf numFmtId="2" fontId="6" fillId="0" borderId="0" xfId="2" applyNumberFormat="1" applyFont="1" applyFill="1" applyBorder="1" applyAlignment="1" applyProtection="1">
      <alignment horizontal="left" vertical="center" wrapText="1"/>
    </xf>
    <xf numFmtId="0" fontId="5" fillId="0" borderId="20" xfId="2" applyNumberFormat="1" applyFont="1" applyFill="1" applyBorder="1" applyAlignment="1" applyProtection="1">
      <alignment horizontal="center" vertical="center" wrapText="1"/>
    </xf>
    <xf numFmtId="0" fontId="5" fillId="0" borderId="28" xfId="2" applyNumberFormat="1" applyFont="1" applyFill="1" applyBorder="1" applyAlignment="1" applyProtection="1">
      <alignment horizontal="center" vertical="center" wrapText="1"/>
    </xf>
    <xf numFmtId="2" fontId="5" fillId="15" borderId="20" xfId="2" applyNumberFormat="1" applyFont="1" applyFill="1" applyBorder="1" applyAlignment="1" applyProtection="1">
      <alignment horizontal="center" vertical="center" wrapText="1"/>
    </xf>
    <xf numFmtId="2" fontId="5" fillId="15" borderId="28" xfId="2" applyNumberFormat="1" applyFont="1" applyFill="1" applyBorder="1" applyAlignment="1" applyProtection="1">
      <alignment horizontal="center" vertical="center" wrapText="1"/>
    </xf>
    <xf numFmtId="2" fontId="5" fillId="15" borderId="49" xfId="2" applyNumberFormat="1" applyFont="1" applyFill="1" applyBorder="1" applyAlignment="1" applyProtection="1">
      <alignment horizontal="center" vertical="center" wrapText="1"/>
    </xf>
    <xf numFmtId="0" fontId="5" fillId="15" borderId="49" xfId="2" applyFont="1" applyFill="1" applyBorder="1" applyAlignment="1">
      <alignment horizontal="center" vertical="center" wrapText="1"/>
    </xf>
    <xf numFmtId="2" fontId="5" fillId="15" borderId="44" xfId="2" applyNumberFormat="1" applyFont="1" applyFill="1" applyBorder="1" applyAlignment="1" applyProtection="1">
      <alignment horizontal="center" vertical="center" wrapText="1"/>
    </xf>
    <xf numFmtId="0" fontId="5" fillId="15" borderId="44" xfId="2" applyFont="1" applyFill="1" applyBorder="1" applyAlignment="1">
      <alignment horizontal="center" vertical="center" wrapText="1"/>
    </xf>
    <xf numFmtId="2" fontId="6" fillId="0" borderId="28" xfId="2" applyNumberFormat="1" applyFont="1" applyFill="1" applyBorder="1" applyAlignment="1" applyProtection="1">
      <alignment horizontal="center" vertical="center" wrapText="1"/>
    </xf>
    <xf numFmtId="2" fontId="6" fillId="0" borderId="20" xfId="2" applyNumberFormat="1" applyFont="1" applyFill="1" applyBorder="1" applyAlignment="1" applyProtection="1">
      <alignment horizontal="center" vertical="center" wrapText="1"/>
    </xf>
    <xf numFmtId="2" fontId="6" fillId="0" borderId="20" xfId="2" applyNumberFormat="1" applyFont="1" applyBorder="1" applyAlignment="1">
      <alignment horizontal="center" vertical="center"/>
    </xf>
    <xf numFmtId="2" fontId="6" fillId="0" borderId="20" xfId="2"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2" fontId="5" fillId="0" borderId="0" xfId="0" applyNumberFormat="1" applyFont="1" applyFill="1" applyBorder="1" applyAlignment="1" applyProtection="1">
      <alignment horizontal="center" vertical="center" wrapText="1"/>
    </xf>
    <xf numFmtId="2" fontId="9" fillId="0" borderId="0" xfId="0" applyNumberFormat="1" applyFont="1" applyFill="1" applyBorder="1" applyAlignment="1" applyProtection="1">
      <alignment horizontal="center" vertical="center"/>
    </xf>
    <xf numFmtId="0" fontId="2" fillId="0" borderId="0" xfId="0" applyFont="1" applyFill="1" applyBorder="1" applyAlignment="1">
      <alignment horizontal="center" vertical="center"/>
    </xf>
    <xf numFmtId="0" fontId="6" fillId="0" borderId="40" xfId="0" applyFont="1" applyBorder="1" applyAlignment="1" applyProtection="1">
      <alignment horizontal="center" vertical="center"/>
    </xf>
    <xf numFmtId="2" fontId="2" fillId="0" borderId="33" xfId="0" applyNumberFormat="1" applyFont="1" applyBorder="1" applyAlignment="1" applyProtection="1">
      <alignment horizontal="center" vertical="center"/>
      <protection hidden="1"/>
    </xf>
    <xf numFmtId="0" fontId="2" fillId="16" borderId="46" xfId="0" applyFont="1" applyFill="1" applyBorder="1" applyAlignment="1" applyProtection="1">
      <alignment vertical="top"/>
    </xf>
    <xf numFmtId="0" fontId="6" fillId="16" borderId="47" xfId="0" applyFont="1" applyFill="1" applyBorder="1" applyAlignment="1" applyProtection="1">
      <alignment horizontal="center" vertical="top"/>
    </xf>
    <xf numFmtId="0" fontId="2" fillId="16" borderId="46" xfId="0" applyFont="1" applyFill="1" applyBorder="1" applyAlignment="1" applyProtection="1">
      <alignment vertical="center"/>
    </xf>
    <xf numFmtId="0" fontId="6" fillId="16" borderId="47" xfId="0" applyFont="1" applyFill="1" applyBorder="1" applyAlignment="1" applyProtection="1">
      <alignment horizontal="center" vertical="center"/>
    </xf>
    <xf numFmtId="0" fontId="2" fillId="16" borderId="39" xfId="0" applyFont="1" applyFill="1" applyBorder="1" applyAlignment="1" applyProtection="1">
      <alignment vertical="center"/>
    </xf>
    <xf numFmtId="0" fontId="6" fillId="16" borderId="40" xfId="0" applyFont="1" applyFill="1" applyBorder="1" applyAlignment="1" applyProtection="1">
      <alignment horizontal="center" vertical="center"/>
    </xf>
    <xf numFmtId="0" fontId="6" fillId="9" borderId="40" xfId="0" applyFont="1" applyFill="1" applyBorder="1" applyAlignment="1" applyProtection="1">
      <alignment horizontal="left" vertical="center"/>
    </xf>
    <xf numFmtId="0" fontId="2" fillId="0" borderId="2" xfId="0" applyFont="1" applyBorder="1" applyAlignment="1" applyProtection="1">
      <alignment vertical="center"/>
    </xf>
    <xf numFmtId="0" fontId="6" fillId="0" borderId="3" xfId="0" applyFont="1" applyBorder="1" applyAlignment="1" applyProtection="1">
      <alignment horizontal="center" vertical="center"/>
    </xf>
    <xf numFmtId="0" fontId="5" fillId="4" borderId="8" xfId="0" applyFont="1" applyFill="1" applyBorder="1" applyAlignment="1" applyProtection="1">
      <alignment horizontal="left" vertical="center"/>
    </xf>
    <xf numFmtId="2" fontId="2" fillId="0" borderId="45" xfId="0" applyNumberFormat="1" applyFont="1" applyFill="1" applyBorder="1" applyAlignment="1" applyProtection="1">
      <alignment horizontal="center" vertical="center"/>
    </xf>
    <xf numFmtId="0" fontId="0" fillId="0" borderId="18" xfId="0" applyBorder="1" applyAlignment="1">
      <alignment wrapText="1"/>
    </xf>
    <xf numFmtId="0" fontId="0" fillId="0" borderId="0" xfId="0" applyFill="1" applyBorder="1" applyAlignment="1">
      <alignment wrapText="1"/>
    </xf>
    <xf numFmtId="2" fontId="38" fillId="0" borderId="33" xfId="0" applyNumberFormat="1" applyFont="1" applyFill="1" applyBorder="1" applyAlignment="1" applyProtection="1">
      <alignment horizontal="center" vertical="center"/>
    </xf>
    <xf numFmtId="2" fontId="38" fillId="0" borderId="36" xfId="0" applyNumberFormat="1" applyFont="1" applyFill="1" applyBorder="1" applyAlignment="1" applyProtection="1">
      <alignment horizontal="center" vertical="center"/>
    </xf>
    <xf numFmtId="0" fontId="90" fillId="17" borderId="0" xfId="0" applyFont="1" applyFill="1" applyBorder="1" applyAlignment="1" applyProtection="1">
      <alignment horizontal="right" vertical="center"/>
      <protection locked="0"/>
    </xf>
    <xf numFmtId="0" fontId="91" fillId="17" borderId="0" xfId="0" applyFont="1" applyFill="1" applyBorder="1" applyAlignment="1" applyProtection="1">
      <alignment horizontal="center" vertical="center"/>
      <protection locked="0"/>
    </xf>
    <xf numFmtId="49" fontId="91" fillId="17" borderId="0" xfId="0" applyNumberFormat="1" applyFont="1" applyFill="1" applyBorder="1" applyAlignment="1" applyProtection="1">
      <alignment horizontal="center" vertical="center"/>
      <protection locked="0"/>
    </xf>
    <xf numFmtId="0" fontId="91" fillId="17" borderId="0" xfId="0" applyFont="1" applyFill="1" applyAlignment="1">
      <alignment vertical="center"/>
    </xf>
    <xf numFmtId="0" fontId="91" fillId="17" borderId="0" xfId="0" applyFont="1" applyFill="1" applyBorder="1" applyAlignment="1" applyProtection="1">
      <alignment horizontal="right" vertical="center"/>
      <protection locked="0"/>
    </xf>
    <xf numFmtId="0" fontId="92" fillId="17" borderId="0" xfId="0" applyFont="1" applyFill="1" applyBorder="1" applyAlignment="1" applyProtection="1">
      <alignment horizontal="left" vertical="center"/>
      <protection hidden="1"/>
    </xf>
    <xf numFmtId="49" fontId="91" fillId="17" borderId="0" xfId="0" applyNumberFormat="1" applyFont="1" applyFill="1" applyBorder="1" applyAlignment="1" applyProtection="1">
      <alignment horizontal="center" vertical="center"/>
      <protection hidden="1"/>
    </xf>
    <xf numFmtId="0" fontId="91" fillId="17" borderId="0" xfId="0" applyFont="1" applyFill="1" applyBorder="1" applyAlignment="1" applyProtection="1">
      <alignment horizontal="center" vertical="center"/>
      <protection hidden="1"/>
    </xf>
    <xf numFmtId="0" fontId="93" fillId="17" borderId="0" xfId="0" applyFont="1" applyFill="1" applyBorder="1" applyAlignment="1" applyProtection="1">
      <alignment vertical="center"/>
      <protection locked="0"/>
    </xf>
    <xf numFmtId="0" fontId="93" fillId="17" borderId="0" xfId="0" applyFont="1" applyFill="1" applyBorder="1" applyAlignment="1" applyProtection="1">
      <alignment vertical="center"/>
    </xf>
    <xf numFmtId="0" fontId="94" fillId="17" borderId="0" xfId="0" applyFont="1" applyFill="1" applyBorder="1" applyAlignment="1" applyProtection="1">
      <alignment horizontal="left" vertical="center"/>
      <protection locked="0"/>
    </xf>
    <xf numFmtId="0" fontId="93" fillId="17" borderId="0" xfId="0" applyFont="1" applyFill="1" applyBorder="1" applyAlignment="1" applyProtection="1">
      <alignment vertical="center"/>
      <protection hidden="1"/>
    </xf>
    <xf numFmtId="49" fontId="93" fillId="17" borderId="0" xfId="0" applyNumberFormat="1" applyFont="1" applyFill="1" applyBorder="1" applyAlignment="1" applyProtection="1">
      <alignment horizontal="center" vertical="center"/>
      <protection hidden="1"/>
    </xf>
    <xf numFmtId="0" fontId="93" fillId="17" borderId="0" xfId="0" applyFont="1" applyFill="1" applyBorder="1" applyAlignment="1" applyProtection="1">
      <alignment horizontal="center" vertical="center"/>
    </xf>
    <xf numFmtId="0" fontId="93" fillId="17" borderId="0" xfId="0" applyFont="1" applyFill="1" applyBorder="1" applyAlignment="1" applyProtection="1">
      <alignment horizontal="left" vertical="center"/>
    </xf>
    <xf numFmtId="0" fontId="95" fillId="17" borderId="0" xfId="0" applyFont="1" applyFill="1" applyBorder="1" applyAlignment="1" applyProtection="1">
      <alignment vertical="center"/>
      <protection locked="0"/>
    </xf>
    <xf numFmtId="0" fontId="95" fillId="17" borderId="0" xfId="0" applyFont="1" applyFill="1" applyBorder="1" applyAlignment="1" applyProtection="1">
      <alignment vertical="center"/>
      <protection hidden="1"/>
    </xf>
    <xf numFmtId="49" fontId="95" fillId="17" borderId="0" xfId="0" applyNumberFormat="1" applyFont="1" applyFill="1" applyBorder="1" applyAlignment="1" applyProtection="1">
      <alignment horizontal="center" vertical="center"/>
      <protection hidden="1"/>
    </xf>
    <xf numFmtId="0" fontId="95" fillId="17" borderId="0" xfId="0" applyFont="1" applyFill="1" applyBorder="1" applyAlignment="1" applyProtection="1">
      <alignment horizontal="center" vertical="center"/>
      <protection locked="0"/>
    </xf>
    <xf numFmtId="0" fontId="95" fillId="17" borderId="0" xfId="0" applyFont="1" applyFill="1" applyBorder="1" applyAlignment="1">
      <alignment horizontal="center" vertical="center"/>
    </xf>
    <xf numFmtId="0" fontId="96" fillId="17" borderId="0" xfId="0" applyFont="1" applyFill="1" applyBorder="1" applyAlignment="1" applyProtection="1">
      <alignment vertical="center"/>
      <protection locked="0"/>
    </xf>
    <xf numFmtId="2" fontId="96" fillId="17" borderId="0" xfId="0" applyNumberFormat="1" applyFont="1" applyFill="1" applyBorder="1" applyAlignment="1" applyProtection="1">
      <alignment horizontal="center" vertical="center"/>
      <protection hidden="1"/>
    </xf>
    <xf numFmtId="49" fontId="96" fillId="17" borderId="0" xfId="0" applyNumberFormat="1" applyFont="1" applyFill="1" applyBorder="1" applyAlignment="1" applyProtection="1">
      <alignment horizontal="center" vertical="center"/>
      <protection hidden="1"/>
    </xf>
    <xf numFmtId="0" fontId="96" fillId="17" borderId="0" xfId="0" applyFont="1" applyFill="1" applyBorder="1" applyAlignment="1" applyProtection="1">
      <alignment horizontal="center" vertical="center"/>
      <protection locked="0"/>
    </xf>
    <xf numFmtId="0" fontId="96" fillId="17" borderId="0" xfId="0" applyFont="1" applyFill="1" applyBorder="1" applyAlignment="1">
      <alignment horizontal="center" vertical="center"/>
    </xf>
    <xf numFmtId="0" fontId="97" fillId="17" borderId="0" xfId="0" applyFont="1" applyFill="1" applyBorder="1" applyAlignment="1" applyProtection="1">
      <alignment vertical="center"/>
      <protection locked="0"/>
    </xf>
    <xf numFmtId="0" fontId="95" fillId="17" borderId="0" xfId="0" applyFont="1" applyFill="1" applyBorder="1" applyAlignment="1" applyProtection="1">
      <protection locked="0"/>
    </xf>
    <xf numFmtId="0" fontId="94" fillId="17" borderId="0" xfId="0" applyFont="1" applyFill="1" applyBorder="1" applyAlignment="1" applyProtection="1">
      <alignment horizontal="left"/>
      <protection locked="0"/>
    </xf>
    <xf numFmtId="2" fontId="96" fillId="17" borderId="0" xfId="0" applyNumberFormat="1" applyFont="1" applyFill="1" applyBorder="1" applyAlignment="1" applyProtection="1">
      <alignment horizontal="center"/>
      <protection hidden="1"/>
    </xf>
    <xf numFmtId="49" fontId="96" fillId="17" borderId="0" xfId="0" applyNumberFormat="1" applyFont="1" applyFill="1" applyBorder="1" applyAlignment="1" applyProtection="1">
      <alignment horizontal="center"/>
      <protection hidden="1"/>
    </xf>
    <xf numFmtId="2" fontId="96" fillId="17" borderId="0" xfId="0" applyNumberFormat="1" applyFont="1" applyFill="1" applyBorder="1" applyAlignment="1" applyProtection="1">
      <alignment horizontal="center"/>
      <protection locked="0"/>
    </xf>
    <xf numFmtId="2" fontId="96" fillId="17" borderId="0" xfId="0" applyNumberFormat="1" applyFont="1" applyFill="1" applyBorder="1" applyAlignment="1">
      <alignment horizontal="center"/>
    </xf>
    <xf numFmtId="1" fontId="95" fillId="17" borderId="0" xfId="0" applyNumberFormat="1" applyFont="1" applyFill="1" applyBorder="1" applyAlignment="1" applyProtection="1">
      <alignment horizontal="center" vertical="center"/>
      <protection locked="0"/>
    </xf>
    <xf numFmtId="2" fontId="96" fillId="17" borderId="0" xfId="0" applyNumberFormat="1" applyFont="1" applyFill="1" applyBorder="1" applyAlignment="1" applyProtection="1">
      <alignment horizontal="center" vertical="center"/>
      <protection locked="0"/>
    </xf>
    <xf numFmtId="2" fontId="96" fillId="17" borderId="0" xfId="0" applyNumberFormat="1" applyFont="1" applyFill="1" applyBorder="1" applyAlignment="1">
      <alignment horizontal="center" vertical="center"/>
    </xf>
    <xf numFmtId="0" fontId="95" fillId="17" borderId="0" xfId="0" applyFont="1" applyFill="1" applyBorder="1" applyAlignment="1" applyProtection="1">
      <alignment horizontal="left" vertical="center"/>
      <protection locked="0"/>
    </xf>
    <xf numFmtId="2" fontId="97" fillId="17" borderId="0" xfId="0" applyNumberFormat="1" applyFont="1" applyFill="1" applyBorder="1" applyAlignment="1" applyProtection="1">
      <alignment horizontal="center" vertical="center"/>
      <protection locked="0"/>
    </xf>
    <xf numFmtId="2" fontId="96" fillId="17" borderId="0" xfId="0" applyNumberFormat="1" applyFont="1" applyFill="1" applyBorder="1" applyAlignment="1" applyProtection="1">
      <alignment vertical="center"/>
      <protection hidden="1"/>
    </xf>
    <xf numFmtId="49" fontId="96" fillId="17" borderId="0" xfId="0" applyNumberFormat="1" applyFont="1" applyFill="1" applyBorder="1" applyAlignment="1" applyProtection="1">
      <alignment vertical="center"/>
      <protection hidden="1"/>
    </xf>
    <xf numFmtId="2" fontId="96" fillId="17" borderId="0" xfId="0" applyNumberFormat="1" applyFont="1" applyFill="1" applyBorder="1" applyAlignment="1" applyProtection="1">
      <alignment vertical="center"/>
      <protection locked="0"/>
    </xf>
    <xf numFmtId="2" fontId="96" fillId="17" borderId="0" xfId="0" applyNumberFormat="1" applyFont="1" applyFill="1" applyBorder="1" applyAlignment="1">
      <alignment vertical="center"/>
    </xf>
    <xf numFmtId="0" fontId="98" fillId="17" borderId="0" xfId="0" applyFont="1" applyFill="1" applyBorder="1" applyAlignment="1" applyProtection="1">
      <alignment vertical="center"/>
      <protection locked="0"/>
    </xf>
    <xf numFmtId="2" fontId="98" fillId="17" borderId="0" xfId="0" applyNumberFormat="1" applyFont="1" applyFill="1" applyBorder="1" applyAlignment="1" applyProtection="1">
      <alignment vertical="center"/>
      <protection hidden="1"/>
    </xf>
    <xf numFmtId="0" fontId="99" fillId="17" borderId="0" xfId="0" applyFont="1" applyFill="1" applyBorder="1" applyAlignment="1" applyProtection="1">
      <alignment horizontal="left" vertical="center"/>
    </xf>
    <xf numFmtId="0" fontId="96" fillId="17" borderId="0" xfId="0" applyFont="1" applyFill="1" applyBorder="1" applyAlignment="1" applyProtection="1">
      <alignment vertical="center"/>
      <protection hidden="1"/>
    </xf>
    <xf numFmtId="0" fontId="95" fillId="17" borderId="0" xfId="0" applyFont="1" applyFill="1" applyAlignment="1">
      <alignment vertical="center"/>
    </xf>
    <xf numFmtId="0" fontId="95" fillId="17" borderId="0" xfId="0" applyFont="1" applyFill="1" applyBorder="1" applyAlignment="1">
      <alignment vertical="center"/>
    </xf>
    <xf numFmtId="0" fontId="96" fillId="17" borderId="0" xfId="0" applyFont="1" applyFill="1" applyBorder="1" applyAlignment="1" applyProtection="1">
      <alignment horizontal="center" vertical="center"/>
      <protection hidden="1"/>
    </xf>
    <xf numFmtId="0" fontId="90" fillId="17" borderId="0" xfId="0" applyFont="1" applyFill="1" applyBorder="1" applyAlignment="1">
      <alignment horizontal="right" vertical="center"/>
    </xf>
    <xf numFmtId="49" fontId="95" fillId="17" borderId="0" xfId="0" applyNumberFormat="1" applyFont="1" applyFill="1" applyBorder="1" applyAlignment="1" applyProtection="1">
      <alignment vertical="center"/>
      <protection hidden="1"/>
    </xf>
    <xf numFmtId="2" fontId="91" fillId="17" borderId="0" xfId="0" applyNumberFormat="1" applyFont="1" applyFill="1" applyBorder="1" applyAlignment="1" applyProtection="1">
      <alignment horizontal="center" vertical="center"/>
      <protection hidden="1"/>
    </xf>
    <xf numFmtId="2" fontId="91" fillId="17" borderId="0" xfId="0" applyNumberFormat="1" applyFont="1" applyFill="1" applyBorder="1" applyAlignment="1" applyProtection="1">
      <alignment horizontal="center" vertical="center"/>
      <protection locked="0"/>
    </xf>
    <xf numFmtId="0" fontId="94" fillId="17" borderId="0" xfId="0" applyFont="1" applyFill="1" applyBorder="1" applyAlignment="1" applyProtection="1">
      <alignment horizontal="center" vertical="center"/>
      <protection locked="0"/>
    </xf>
    <xf numFmtId="10" fontId="97" fillId="17" borderId="0" xfId="0" applyNumberFormat="1" applyFont="1" applyFill="1" applyBorder="1" applyAlignment="1" applyProtection="1">
      <alignment vertical="center"/>
      <protection locked="0"/>
    </xf>
    <xf numFmtId="9" fontId="95" fillId="17" borderId="0" xfId="0" applyNumberFormat="1" applyFont="1" applyFill="1" applyBorder="1" applyAlignment="1" applyProtection="1">
      <alignment horizontal="center" vertical="center"/>
      <protection locked="0"/>
    </xf>
    <xf numFmtId="2" fontId="100" fillId="17" borderId="0" xfId="0" applyNumberFormat="1" applyFont="1" applyFill="1" applyBorder="1" applyAlignment="1" applyProtection="1">
      <alignment horizontal="center" vertical="center"/>
      <protection locked="0"/>
    </xf>
    <xf numFmtId="2" fontId="93" fillId="17" borderId="0" xfId="0" applyNumberFormat="1" applyFont="1" applyFill="1" applyBorder="1" applyAlignment="1">
      <alignment vertical="center"/>
    </xf>
    <xf numFmtId="0" fontId="97" fillId="17" borderId="0" xfId="0" applyFont="1" applyFill="1" applyBorder="1" applyAlignment="1" applyProtection="1">
      <alignment vertical="center"/>
      <protection hidden="1"/>
    </xf>
    <xf numFmtId="0" fontId="97" fillId="17" borderId="0" xfId="0" applyFont="1" applyFill="1" applyBorder="1" applyAlignment="1">
      <alignment vertical="center"/>
    </xf>
    <xf numFmtId="0" fontId="97" fillId="17" borderId="0" xfId="0" applyFont="1" applyFill="1" applyBorder="1" applyAlignment="1" applyProtection="1">
      <alignment horizontal="center" vertical="center"/>
      <protection hidden="1"/>
    </xf>
    <xf numFmtId="0" fontId="97" fillId="17" borderId="0" xfId="0" applyFont="1" applyFill="1" applyBorder="1" applyAlignment="1" applyProtection="1">
      <alignment horizontal="center" vertical="center"/>
      <protection locked="0"/>
    </xf>
    <xf numFmtId="0" fontId="97" fillId="17" borderId="0" xfId="0" applyFont="1" applyFill="1" applyBorder="1" applyAlignment="1">
      <alignment horizontal="center" vertical="center"/>
    </xf>
    <xf numFmtId="0" fontId="100" fillId="17" borderId="0" xfId="0" applyFont="1" applyFill="1" applyBorder="1" applyAlignment="1" applyProtection="1">
      <alignment horizontal="center" vertical="center"/>
      <protection hidden="1"/>
    </xf>
    <xf numFmtId="49" fontId="100" fillId="17" borderId="0" xfId="0" applyNumberFormat="1" applyFont="1" applyFill="1" applyBorder="1" applyAlignment="1" applyProtection="1">
      <alignment horizontal="center" vertical="center"/>
      <protection hidden="1"/>
    </xf>
    <xf numFmtId="0" fontId="100" fillId="17" borderId="0" xfId="0" applyFont="1" applyFill="1" applyBorder="1" applyAlignment="1" applyProtection="1">
      <alignment horizontal="center" vertical="center"/>
      <protection locked="0"/>
    </xf>
    <xf numFmtId="49" fontId="97" fillId="17" borderId="0" xfId="0" applyNumberFormat="1" applyFont="1" applyFill="1" applyBorder="1" applyAlignment="1" applyProtection="1">
      <alignment horizontal="center" vertical="center"/>
      <protection hidden="1"/>
    </xf>
    <xf numFmtId="0" fontId="92" fillId="17" borderId="0" xfId="0" applyFont="1" applyFill="1" applyBorder="1" applyAlignment="1" applyProtection="1">
      <alignment horizontal="left" vertical="center"/>
      <protection locked="0"/>
    </xf>
    <xf numFmtId="0" fontId="97" fillId="17" borderId="0" xfId="0" applyFont="1" applyFill="1" applyBorder="1" applyAlignment="1" applyProtection="1">
      <alignment vertical="center"/>
    </xf>
    <xf numFmtId="0" fontId="92" fillId="17" borderId="0" xfId="0" applyFont="1" applyFill="1" applyBorder="1" applyAlignment="1" applyProtection="1">
      <alignment horizontal="left" vertical="center"/>
    </xf>
    <xf numFmtId="49" fontId="97" fillId="17" borderId="0" xfId="0" applyNumberFormat="1" applyFont="1" applyFill="1" applyBorder="1" applyAlignment="1" applyProtection="1">
      <alignment vertical="center"/>
      <protection locked="0"/>
    </xf>
    <xf numFmtId="0" fontId="97" fillId="17" borderId="0" xfId="0" applyFont="1" applyFill="1" applyBorder="1" applyAlignment="1" applyProtection="1">
      <protection locked="0"/>
    </xf>
    <xf numFmtId="0" fontId="97" fillId="17" borderId="0" xfId="0" applyFont="1" applyFill="1" applyBorder="1" applyAlignment="1" applyProtection="1"/>
    <xf numFmtId="0" fontId="96" fillId="17" borderId="0" xfId="0" applyFont="1" applyFill="1" applyBorder="1" applyAlignment="1" applyProtection="1">
      <alignment horizontal="center"/>
      <protection locked="0"/>
    </xf>
    <xf numFmtId="0" fontId="96" fillId="17" borderId="0" xfId="0" applyFont="1" applyFill="1" applyBorder="1" applyAlignment="1">
      <alignment horizontal="center"/>
    </xf>
    <xf numFmtId="0" fontId="96" fillId="17" borderId="0" xfId="0" applyFont="1" applyFill="1" applyBorder="1" applyAlignment="1" applyProtection="1">
      <alignment vertical="center"/>
    </xf>
    <xf numFmtId="0" fontId="94" fillId="17" borderId="0" xfId="0" applyFont="1" applyFill="1" applyBorder="1" applyAlignment="1" applyProtection="1">
      <alignment horizontal="left" vertical="center"/>
    </xf>
    <xf numFmtId="0" fontId="96" fillId="17" borderId="0" xfId="0" applyFont="1" applyFill="1" applyBorder="1" applyAlignment="1" applyProtection="1">
      <alignment horizontal="center" vertical="center"/>
    </xf>
    <xf numFmtId="0" fontId="97" fillId="17" borderId="0" xfId="0" applyFont="1" applyFill="1" applyAlignment="1" applyProtection="1">
      <alignment vertical="center"/>
      <protection locked="0"/>
    </xf>
    <xf numFmtId="0" fontId="97" fillId="17" borderId="0" xfId="0" applyFont="1" applyFill="1" applyAlignment="1">
      <alignment vertical="center"/>
    </xf>
    <xf numFmtId="49" fontId="97" fillId="17" borderId="0" xfId="0" applyNumberFormat="1" applyFont="1" applyFill="1" applyBorder="1" applyAlignment="1">
      <alignment horizontal="center" vertical="center"/>
    </xf>
    <xf numFmtId="49" fontId="97" fillId="17" borderId="0" xfId="0" applyNumberFormat="1" applyFont="1" applyFill="1" applyBorder="1" applyAlignment="1" applyProtection="1">
      <alignment vertical="center"/>
      <protection locked="0" hidden="1"/>
    </xf>
    <xf numFmtId="0" fontId="6" fillId="9" borderId="47" xfId="0" applyFont="1" applyFill="1" applyBorder="1" applyAlignment="1" applyProtection="1">
      <alignment horizontal="center" vertical="top"/>
    </xf>
    <xf numFmtId="0" fontId="97" fillId="17" borderId="1" xfId="0" applyFont="1" applyFill="1" applyBorder="1" applyAlignment="1" applyProtection="1">
      <alignment vertical="center"/>
      <protection locked="0"/>
    </xf>
    <xf numFmtId="0" fontId="6" fillId="9" borderId="3" xfId="0" applyFont="1" applyFill="1" applyBorder="1" applyAlignment="1" applyProtection="1">
      <alignment horizontal="left" vertical="center"/>
    </xf>
    <xf numFmtId="0" fontId="2" fillId="16" borderId="48" xfId="0" applyFont="1" applyFill="1" applyBorder="1" applyAlignment="1" applyProtection="1">
      <alignment vertical="top"/>
    </xf>
    <xf numFmtId="0" fontId="6" fillId="16" borderId="4" xfId="0" applyFont="1" applyFill="1" applyBorder="1" applyAlignment="1" applyProtection="1">
      <alignment horizontal="center" vertical="top"/>
    </xf>
    <xf numFmtId="0" fontId="2" fillId="16" borderId="1" xfId="0" applyFont="1" applyFill="1" applyBorder="1" applyAlignment="1" applyProtection="1">
      <alignment vertical="top"/>
    </xf>
    <xf numFmtId="0" fontId="6" fillId="16" borderId="0" xfId="0" applyFont="1" applyFill="1" applyBorder="1" applyAlignment="1" applyProtection="1">
      <alignment horizontal="center" vertical="top"/>
    </xf>
    <xf numFmtId="0" fontId="2" fillId="16" borderId="2" xfId="0" applyFont="1" applyFill="1" applyBorder="1" applyAlignment="1" applyProtection="1">
      <alignment vertical="center"/>
    </xf>
    <xf numFmtId="0" fontId="6" fillId="16" borderId="3" xfId="0" applyFont="1" applyFill="1" applyBorder="1" applyAlignment="1" applyProtection="1">
      <alignment vertical="center"/>
    </xf>
    <xf numFmtId="2" fontId="2" fillId="0" borderId="64" xfId="0" applyNumberFormat="1" applyFont="1" applyBorder="1" applyAlignment="1" applyProtection="1">
      <alignment horizontal="center" vertical="center"/>
      <protection hidden="1"/>
    </xf>
    <xf numFmtId="2" fontId="9" fillId="9" borderId="29" xfId="0" applyNumberFormat="1" applyFont="1" applyFill="1" applyBorder="1" applyAlignment="1" applyProtection="1">
      <alignment horizontal="right" vertical="center"/>
    </xf>
    <xf numFmtId="2" fontId="2" fillId="0" borderId="0" xfId="3" quotePrefix="1" applyNumberFormat="1" applyFont="1" applyFill="1" applyAlignment="1">
      <alignment horizontal="left" vertical="top"/>
    </xf>
    <xf numFmtId="0" fontId="6" fillId="0" borderId="0" xfId="0" applyFont="1" applyBorder="1" applyAlignment="1" applyProtection="1">
      <alignment horizontal="center" vertical="center"/>
    </xf>
    <xf numFmtId="2" fontId="47" fillId="0" borderId="56" xfId="0" applyNumberFormat="1" applyFont="1" applyBorder="1" applyAlignment="1" applyProtection="1">
      <alignment horizontal="center" vertical="center"/>
    </xf>
    <xf numFmtId="2" fontId="47" fillId="0" borderId="42" xfId="0" applyNumberFormat="1" applyFont="1" applyBorder="1" applyAlignment="1" applyProtection="1">
      <alignment horizontal="center" vertical="center"/>
    </xf>
    <xf numFmtId="0" fontId="2" fillId="0" borderId="0" xfId="0" quotePrefix="1" applyFont="1" applyAlignment="1">
      <alignment horizontal="left" vertical="center"/>
    </xf>
    <xf numFmtId="0" fontId="2" fillId="0" borderId="0" xfId="0" applyFont="1" applyAlignment="1">
      <alignment horizontal="left" vertical="center" wrapText="1"/>
    </xf>
    <xf numFmtId="0" fontId="8" fillId="9" borderId="20" xfId="3" applyFont="1" applyFill="1" applyBorder="1" applyAlignment="1">
      <alignment horizontal="center" vertical="center" wrapText="1"/>
    </xf>
    <xf numFmtId="49" fontId="79" fillId="0" borderId="0" xfId="3" applyNumberFormat="1" applyFont="1" applyAlignment="1">
      <alignment horizontal="left" vertical="center"/>
    </xf>
    <xf numFmtId="1" fontId="61" fillId="0" borderId="0" xfId="0" applyNumberFormat="1" applyFont="1" applyFill="1" applyBorder="1" applyAlignment="1">
      <alignment horizontal="center" vertical="center"/>
    </xf>
    <xf numFmtId="196" fontId="54" fillId="0" borderId="0" xfId="0" applyNumberFormat="1" applyFont="1" applyFill="1" applyBorder="1" applyAlignment="1">
      <alignment horizontal="center" vertical="center"/>
    </xf>
    <xf numFmtId="0" fontId="20" fillId="0" borderId="0" xfId="0" applyFont="1" applyAlignment="1">
      <alignment horizontal="left" vertical="center"/>
    </xf>
    <xf numFmtId="2" fontId="110" fillId="8" borderId="20" xfId="0" applyNumberFormat="1" applyFont="1" applyFill="1" applyBorder="1" applyAlignment="1" applyProtection="1">
      <alignment horizontal="right" vertical="center"/>
      <protection locked="0"/>
    </xf>
    <xf numFmtId="0" fontId="8" fillId="0" borderId="7" xfId="0" applyFont="1" applyBorder="1" applyAlignment="1">
      <alignment vertical="center"/>
    </xf>
    <xf numFmtId="0" fontId="8" fillId="0" borderId="8" xfId="0" applyFont="1" applyBorder="1" applyAlignment="1">
      <alignment vertical="center"/>
    </xf>
    <xf numFmtId="0" fontId="6" fillId="0" borderId="8" xfId="0" applyFont="1" applyBorder="1" applyAlignment="1">
      <alignment horizontal="left" vertical="center"/>
    </xf>
    <xf numFmtId="1" fontId="8" fillId="2" borderId="30" xfId="0" applyNumberFormat="1" applyFont="1" applyFill="1" applyBorder="1" applyAlignment="1">
      <alignment horizontal="center" vertical="center"/>
    </xf>
    <xf numFmtId="0" fontId="5" fillId="0" borderId="8" xfId="0" applyFont="1" applyBorder="1" applyAlignment="1">
      <alignment vertical="center"/>
    </xf>
    <xf numFmtId="2" fontId="5" fillId="0" borderId="8" xfId="0" applyNumberFormat="1" applyFont="1" applyBorder="1" applyAlignment="1">
      <alignment horizontal="center" vertical="center"/>
    </xf>
    <xf numFmtId="2" fontId="6" fillId="0" borderId="9" xfId="0" applyNumberFormat="1" applyFont="1" applyBorder="1" applyAlignment="1">
      <alignment horizontal="right" vertical="center"/>
    </xf>
    <xf numFmtId="49" fontId="6" fillId="0" borderId="0" xfId="0" applyNumberFormat="1" applyFont="1" applyBorder="1" applyAlignment="1">
      <alignment vertical="center"/>
    </xf>
    <xf numFmtId="49" fontId="6" fillId="0" borderId="0" xfId="0" applyNumberFormat="1" applyFont="1" applyBorder="1" applyAlignment="1">
      <alignment vertical="top"/>
    </xf>
    <xf numFmtId="0" fontId="6" fillId="16" borderId="3" xfId="0" applyFont="1" applyFill="1" applyBorder="1" applyAlignment="1" applyProtection="1">
      <alignment horizontal="center" vertical="center"/>
    </xf>
    <xf numFmtId="0" fontId="6" fillId="19" borderId="3" xfId="0" applyFont="1" applyFill="1" applyBorder="1" applyAlignment="1" applyProtection="1">
      <alignment horizontal="left" vertical="center"/>
    </xf>
    <xf numFmtId="0" fontId="2" fillId="0" borderId="2" xfId="0" applyFont="1" applyFill="1" applyBorder="1" applyAlignment="1" applyProtection="1">
      <alignment vertical="center"/>
    </xf>
    <xf numFmtId="0" fontId="6" fillId="0" borderId="3" xfId="0" applyFont="1" applyFill="1" applyBorder="1" applyAlignment="1" applyProtection="1">
      <alignment horizontal="center" vertical="center"/>
    </xf>
    <xf numFmtId="0" fontId="2" fillId="0" borderId="39" xfId="0" applyFont="1" applyFill="1" applyBorder="1" applyAlignment="1" applyProtection="1">
      <alignment vertical="center"/>
    </xf>
    <xf numFmtId="0" fontId="6" fillId="0" borderId="40" xfId="0" applyFont="1" applyFill="1" applyBorder="1" applyAlignment="1" applyProtection="1">
      <alignment horizontal="center" vertical="center"/>
    </xf>
    <xf numFmtId="0" fontId="2" fillId="0" borderId="1" xfId="0" applyFont="1" applyBorder="1" applyAlignment="1" applyProtection="1">
      <alignment vertical="center"/>
    </xf>
    <xf numFmtId="0" fontId="6" fillId="2" borderId="0" xfId="0" applyFont="1" applyFill="1" applyBorder="1" applyAlignment="1" applyProtection="1">
      <alignment horizontal="left" vertical="center"/>
    </xf>
    <xf numFmtId="2" fontId="38" fillId="8" borderId="56" xfId="0" applyNumberFormat="1" applyFont="1" applyFill="1" applyBorder="1" applyAlignment="1" applyProtection="1">
      <alignment horizontal="center" vertical="center"/>
      <protection locked="0"/>
    </xf>
    <xf numFmtId="0" fontId="5" fillId="0" borderId="2" xfId="0" applyFont="1" applyFill="1" applyBorder="1" applyAlignment="1" applyProtection="1">
      <alignment vertical="center"/>
    </xf>
    <xf numFmtId="2" fontId="6" fillId="5" borderId="20" xfId="0" applyNumberFormat="1" applyFont="1" applyFill="1" applyBorder="1" applyAlignment="1" applyProtection="1">
      <alignment horizontal="center" vertical="center"/>
      <protection hidden="1"/>
    </xf>
    <xf numFmtId="2" fontId="6" fillId="5" borderId="44" xfId="0" applyNumberFormat="1" applyFont="1" applyFill="1" applyBorder="1" applyAlignment="1" applyProtection="1">
      <alignment horizontal="center" vertical="center"/>
      <protection hidden="1"/>
    </xf>
    <xf numFmtId="0" fontId="6" fillId="19" borderId="47" xfId="0" applyFont="1" applyFill="1" applyBorder="1" applyAlignment="1" applyProtection="1">
      <alignment horizontal="left" vertical="center"/>
    </xf>
    <xf numFmtId="0" fontId="6" fillId="19" borderId="40" xfId="0" applyFont="1" applyFill="1" applyBorder="1" applyAlignment="1" applyProtection="1">
      <alignment horizontal="left" vertical="center"/>
    </xf>
    <xf numFmtId="0" fontId="6" fillId="0" borderId="40" xfId="0" applyFont="1" applyBorder="1" applyAlignment="1" applyProtection="1">
      <alignment horizontal="center" vertical="top"/>
    </xf>
    <xf numFmtId="0" fontId="6" fillId="9" borderId="40" xfId="0" applyFont="1" applyFill="1" applyBorder="1" applyAlignment="1" applyProtection="1">
      <alignment horizontal="left" vertical="top"/>
    </xf>
    <xf numFmtId="0" fontId="6" fillId="0" borderId="31" xfId="0" applyFont="1" applyFill="1" applyBorder="1" applyAlignment="1" applyProtection="1">
      <alignment horizontal="center" vertical="center"/>
    </xf>
    <xf numFmtId="2" fontId="47" fillId="0" borderId="31" xfId="0" applyNumberFormat="1" applyFont="1" applyFill="1" applyBorder="1" applyAlignment="1" applyProtection="1">
      <alignment horizontal="center" vertical="center"/>
    </xf>
    <xf numFmtId="0" fontId="2" fillId="0" borderId="39" xfId="0" applyFont="1" applyBorder="1" applyAlignment="1" applyProtection="1">
      <alignment vertical="top"/>
    </xf>
    <xf numFmtId="2" fontId="111" fillId="8" borderId="0" xfId="0" applyNumberFormat="1" applyFont="1" applyFill="1" applyBorder="1" applyAlignment="1" applyProtection="1">
      <alignment horizontal="center" vertical="center"/>
      <protection locked="0"/>
    </xf>
    <xf numFmtId="2" fontId="111" fillId="8" borderId="47" xfId="0" applyNumberFormat="1" applyFont="1" applyFill="1" applyBorder="1" applyAlignment="1" applyProtection="1">
      <alignment horizontal="center" vertical="center"/>
      <protection locked="0"/>
    </xf>
    <xf numFmtId="2" fontId="111" fillId="8" borderId="20" xfId="0" applyNumberFormat="1" applyFont="1" applyFill="1" applyBorder="1" applyAlignment="1" applyProtection="1">
      <alignment horizontal="center" vertical="center"/>
      <protection locked="0"/>
    </xf>
    <xf numFmtId="2" fontId="111" fillId="8" borderId="40" xfId="0" applyNumberFormat="1" applyFont="1" applyFill="1" applyBorder="1" applyAlignment="1" applyProtection="1">
      <alignment horizontal="center" vertical="center"/>
      <protection locked="0"/>
    </xf>
    <xf numFmtId="2" fontId="111" fillId="8" borderId="31" xfId="0" applyNumberFormat="1" applyFont="1" applyFill="1" applyBorder="1" applyAlignment="1" applyProtection="1">
      <alignment horizontal="center" vertical="center"/>
      <protection locked="0"/>
    </xf>
    <xf numFmtId="1" fontId="5" fillId="2" borderId="0" xfId="0" applyNumberFormat="1" applyFont="1" applyFill="1" applyBorder="1" applyAlignment="1" applyProtection="1">
      <alignment horizontal="center" vertical="center" wrapText="1"/>
    </xf>
    <xf numFmtId="2" fontId="5" fillId="2" borderId="0" xfId="0" applyNumberFormat="1" applyFont="1" applyFill="1" applyBorder="1" applyAlignment="1" applyProtection="1">
      <alignment vertical="center" wrapText="1"/>
    </xf>
    <xf numFmtId="2" fontId="5" fillId="2" borderId="63" xfId="0" applyNumberFormat="1" applyFont="1" applyFill="1" applyBorder="1" applyAlignment="1" applyProtection="1">
      <alignment vertical="center" wrapText="1"/>
    </xf>
    <xf numFmtId="0" fontId="0" fillId="0" borderId="52" xfId="0" applyBorder="1" applyProtection="1"/>
    <xf numFmtId="0" fontId="6" fillId="5" borderId="56" xfId="0" applyFont="1" applyFill="1" applyBorder="1" applyAlignment="1" applyProtection="1">
      <alignment horizontal="center" vertical="center"/>
    </xf>
    <xf numFmtId="0" fontId="2" fillId="0" borderId="48" xfId="0" applyFont="1" applyFill="1" applyBorder="1" applyAlignment="1" applyProtection="1">
      <alignment vertical="center"/>
    </xf>
    <xf numFmtId="0" fontId="5" fillId="0" borderId="4" xfId="0" applyFont="1" applyFill="1" applyBorder="1" applyAlignment="1" applyProtection="1">
      <alignment horizontal="left" vertical="center"/>
    </xf>
    <xf numFmtId="0" fontId="6" fillId="5" borderId="62" xfId="0" applyFont="1" applyFill="1" applyBorder="1" applyAlignment="1" applyProtection="1">
      <alignment horizontal="center" vertical="center"/>
    </xf>
    <xf numFmtId="2" fontId="38" fillId="8" borderId="60" xfId="0" applyNumberFormat="1" applyFont="1" applyFill="1" applyBorder="1" applyAlignment="1" applyProtection="1">
      <alignment horizontal="center" vertical="center"/>
      <protection locked="0"/>
    </xf>
    <xf numFmtId="0" fontId="2" fillId="4" borderId="7" xfId="0" applyFont="1" applyFill="1" applyBorder="1" applyAlignment="1" applyProtection="1">
      <alignment vertical="center"/>
    </xf>
    <xf numFmtId="0" fontId="6" fillId="4" borderId="8" xfId="0" applyFont="1" applyFill="1" applyBorder="1" applyAlignment="1" applyProtection="1">
      <alignment horizontal="left" vertical="center"/>
    </xf>
    <xf numFmtId="0" fontId="6" fillId="5" borderId="65" xfId="0" applyFont="1" applyFill="1" applyBorder="1" applyAlignment="1" applyProtection="1">
      <alignment horizontal="center" vertical="center"/>
    </xf>
    <xf numFmtId="0" fontId="2" fillId="4" borderId="14" xfId="0" applyFont="1" applyFill="1" applyBorder="1" applyAlignment="1" applyProtection="1">
      <alignment vertical="center"/>
    </xf>
    <xf numFmtId="0" fontId="5" fillId="4" borderId="54" xfId="0" applyFont="1" applyFill="1" applyBorder="1" applyAlignment="1" applyProtection="1">
      <alignment horizontal="left" vertical="center"/>
    </xf>
    <xf numFmtId="0" fontId="6" fillId="4" borderId="54" xfId="0" applyFont="1" applyFill="1" applyBorder="1" applyAlignment="1" applyProtection="1">
      <alignment horizontal="left" vertical="center"/>
    </xf>
    <xf numFmtId="0" fontId="6" fillId="5" borderId="5" xfId="0" applyFont="1" applyFill="1" applyBorder="1" applyAlignment="1" applyProtection="1">
      <alignment horizontal="center" vertical="center"/>
    </xf>
    <xf numFmtId="1" fontId="5" fillId="2" borderId="6" xfId="0" applyNumberFormat="1" applyFont="1" applyFill="1" applyBorder="1" applyAlignment="1" applyProtection="1">
      <alignment horizontal="center" vertical="center" wrapText="1"/>
    </xf>
    <xf numFmtId="0" fontId="6" fillId="5" borderId="29" xfId="0" applyFont="1" applyFill="1" applyBorder="1" applyAlignment="1" applyProtection="1">
      <alignment horizontal="center" vertical="center"/>
    </xf>
    <xf numFmtId="2" fontId="47" fillId="0" borderId="44" xfId="0" applyNumberFormat="1" applyFont="1" applyFill="1" applyBorder="1" applyAlignment="1" applyProtection="1">
      <alignment horizontal="center" vertical="center"/>
    </xf>
    <xf numFmtId="2" fontId="47" fillId="0" borderId="30" xfId="0" applyNumberFormat="1" applyFont="1" applyFill="1" applyBorder="1" applyAlignment="1" applyProtection="1">
      <alignment horizontal="center" vertical="center"/>
    </xf>
    <xf numFmtId="0" fontId="6" fillId="0" borderId="20" xfId="0" applyFont="1" applyBorder="1" applyAlignment="1" applyProtection="1">
      <alignment horizontal="center" vertical="center"/>
    </xf>
    <xf numFmtId="2" fontId="47" fillId="0" borderId="20" xfId="0" applyNumberFormat="1" applyFont="1" applyBorder="1" applyAlignment="1" applyProtection="1">
      <alignment horizontal="center" vertical="center"/>
    </xf>
    <xf numFmtId="0" fontId="6" fillId="0" borderId="47" xfId="0" applyFont="1" applyFill="1" applyBorder="1" applyAlignment="1" applyProtection="1">
      <alignment horizontal="center" vertical="top"/>
    </xf>
    <xf numFmtId="0" fontId="6" fillId="0" borderId="47" xfId="0" applyFont="1" applyFill="1" applyBorder="1" applyAlignment="1" applyProtection="1">
      <alignment horizontal="center" vertical="center"/>
    </xf>
    <xf numFmtId="2" fontId="2" fillId="4" borderId="60" xfId="0" applyNumberFormat="1" applyFont="1" applyFill="1" applyBorder="1" applyAlignment="1" applyProtection="1">
      <alignment horizontal="center" vertical="center"/>
    </xf>
    <xf numFmtId="0" fontId="2" fillId="19" borderId="46" xfId="0" applyFont="1" applyFill="1" applyBorder="1" applyAlignment="1" applyProtection="1">
      <alignment vertical="top"/>
    </xf>
    <xf numFmtId="0" fontId="6" fillId="19" borderId="47" xfId="0" applyFont="1" applyFill="1" applyBorder="1" applyAlignment="1" applyProtection="1">
      <alignment horizontal="center" vertical="top"/>
    </xf>
    <xf numFmtId="0" fontId="6" fillId="19" borderId="47" xfId="0" applyFont="1" applyFill="1" applyBorder="1" applyAlignment="1" applyProtection="1">
      <alignment horizontal="left" vertical="top"/>
    </xf>
    <xf numFmtId="2" fontId="64" fillId="0" borderId="44" xfId="0" applyNumberFormat="1" applyFont="1" applyFill="1" applyBorder="1" applyAlignment="1" applyProtection="1">
      <alignment horizontal="center" vertical="center"/>
      <protection hidden="1"/>
    </xf>
    <xf numFmtId="2" fontId="64" fillId="0" borderId="45" xfId="0" applyNumberFormat="1" applyFont="1" applyFill="1" applyBorder="1" applyAlignment="1" applyProtection="1">
      <alignment horizontal="center" vertical="center"/>
      <protection hidden="1"/>
    </xf>
    <xf numFmtId="2" fontId="64" fillId="0" borderId="56" xfId="0" applyNumberFormat="1" applyFont="1" applyBorder="1" applyAlignment="1" applyProtection="1">
      <alignment horizontal="center" vertical="center"/>
      <protection hidden="1"/>
    </xf>
    <xf numFmtId="10" fontId="64" fillId="0" borderId="56" xfId="0" applyNumberFormat="1" applyFont="1" applyFill="1" applyBorder="1" applyAlignment="1" applyProtection="1">
      <alignment horizontal="center" vertical="center"/>
      <protection hidden="1"/>
    </xf>
    <xf numFmtId="2" fontId="0" fillId="4" borderId="0" xfId="0" applyNumberFormat="1" applyFill="1" applyAlignment="1">
      <alignment horizontal="center"/>
    </xf>
    <xf numFmtId="2" fontId="0" fillId="0" borderId="0" xfId="0" applyNumberFormat="1" applyFill="1" applyAlignment="1">
      <alignment horizontal="center"/>
    </xf>
    <xf numFmtId="2" fontId="0" fillId="0" borderId="0" xfId="0" applyNumberFormat="1" applyAlignment="1">
      <alignment horizontal="center"/>
    </xf>
    <xf numFmtId="10" fontId="0" fillId="4" borderId="0" xfId="0" applyNumberFormat="1" applyFill="1" applyAlignment="1">
      <alignment horizontal="center"/>
    </xf>
    <xf numFmtId="1" fontId="0" fillId="4" borderId="0" xfId="0" applyNumberFormat="1" applyFill="1" applyAlignment="1">
      <alignment horizontal="center"/>
    </xf>
    <xf numFmtId="1" fontId="54" fillId="13" borderId="0" xfId="0" applyNumberFormat="1" applyFont="1" applyFill="1" applyBorder="1" applyAlignment="1">
      <alignment horizontal="center" vertical="center"/>
    </xf>
    <xf numFmtId="10" fontId="64" fillId="0" borderId="56" xfId="0" applyNumberFormat="1" applyFont="1" applyBorder="1" applyAlignment="1" applyProtection="1">
      <alignment horizontal="center" vertical="center"/>
      <protection hidden="1"/>
    </xf>
    <xf numFmtId="0" fontId="41" fillId="0" borderId="0" xfId="0" applyFont="1" applyFill="1" applyAlignment="1">
      <alignment vertical="center"/>
    </xf>
    <xf numFmtId="10" fontId="64" fillId="0" borderId="28" xfId="0" applyNumberFormat="1" applyFont="1" applyBorder="1" applyAlignment="1" applyProtection="1">
      <alignment horizontal="center" vertical="center"/>
      <protection hidden="1"/>
    </xf>
    <xf numFmtId="1" fontId="2" fillId="0" borderId="0" xfId="0" applyNumberFormat="1" applyFont="1" applyAlignment="1">
      <alignment vertical="center"/>
    </xf>
    <xf numFmtId="49" fontId="68" fillId="0" borderId="0" xfId="0" applyNumberFormat="1" applyFont="1" applyAlignment="1">
      <alignment horizontal="center"/>
    </xf>
    <xf numFmtId="2" fontId="0" fillId="6" borderId="18" xfId="0" applyNumberFormat="1" applyFill="1" applyBorder="1" applyAlignment="1" applyProtection="1">
      <alignment horizontal="center"/>
    </xf>
    <xf numFmtId="2" fontId="32" fillId="7" borderId="20" xfId="0" applyNumberFormat="1" applyFont="1" applyFill="1" applyBorder="1" applyAlignment="1" applyProtection="1">
      <alignment horizontal="center" vertical="center"/>
    </xf>
    <xf numFmtId="2" fontId="32" fillId="6" borderId="0" xfId="0" applyNumberFormat="1" applyFont="1" applyFill="1" applyBorder="1" applyAlignment="1" applyProtection="1">
      <alignment horizontal="center" vertical="center"/>
    </xf>
    <xf numFmtId="2" fontId="0" fillId="6" borderId="19" xfId="0" applyNumberFormat="1" applyFill="1" applyBorder="1" applyAlignment="1" applyProtection="1">
      <alignment horizontal="center"/>
    </xf>
    <xf numFmtId="2" fontId="0" fillId="4" borderId="0" xfId="0" applyNumberFormat="1" applyFill="1" applyAlignment="1" applyProtection="1">
      <alignment horizontal="center"/>
    </xf>
    <xf numFmtId="10" fontId="32" fillId="7" borderId="20" xfId="0" applyNumberFormat="1" applyFont="1" applyFill="1" applyBorder="1" applyAlignment="1" applyProtection="1">
      <alignment horizontal="center" vertical="center"/>
    </xf>
    <xf numFmtId="1" fontId="32" fillId="7" borderId="20" xfId="0" applyNumberFormat="1" applyFont="1" applyFill="1" applyBorder="1" applyAlignment="1" applyProtection="1">
      <alignment horizontal="center" vertical="center"/>
    </xf>
    <xf numFmtId="0" fontId="68" fillId="0" borderId="23" xfId="0" applyFont="1" applyBorder="1"/>
    <xf numFmtId="0" fontId="68" fillId="0" borderId="17" xfId="0" applyFont="1" applyBorder="1" applyAlignment="1">
      <alignment wrapText="1"/>
    </xf>
    <xf numFmtId="0" fontId="0" fillId="0" borderId="19" xfId="0" applyBorder="1"/>
    <xf numFmtId="2" fontId="0" fillId="6" borderId="66" xfId="0" applyNumberFormat="1" applyFill="1" applyBorder="1"/>
    <xf numFmtId="0" fontId="0" fillId="0" borderId="67" xfId="0" applyBorder="1"/>
    <xf numFmtId="1" fontId="0" fillId="19" borderId="0" xfId="0" applyNumberFormat="1" applyFill="1"/>
    <xf numFmtId="10" fontId="64" fillId="0" borderId="56" xfId="0" applyNumberFormat="1" applyFont="1" applyFill="1" applyBorder="1" applyAlignment="1" applyProtection="1">
      <alignment horizontal="center" vertical="center" wrapText="1"/>
    </xf>
    <xf numFmtId="2" fontId="64" fillId="0" borderId="44" xfId="0" applyNumberFormat="1" applyFont="1" applyFill="1" applyBorder="1" applyAlignment="1" applyProtection="1">
      <alignment horizontal="center" vertical="center" wrapText="1"/>
    </xf>
    <xf numFmtId="2" fontId="64" fillId="0" borderId="45" xfId="0" applyNumberFormat="1" applyFont="1" applyFill="1" applyBorder="1" applyAlignment="1">
      <alignment horizontal="center" vertical="center" wrapText="1"/>
    </xf>
    <xf numFmtId="0" fontId="6" fillId="19" borderId="0" xfId="0" applyFont="1" applyFill="1" applyBorder="1" applyAlignment="1" applyProtection="1">
      <alignment horizontal="left" vertical="center"/>
    </xf>
    <xf numFmtId="0" fontId="6" fillId="19" borderId="3" xfId="0" applyFont="1" applyFill="1" applyBorder="1" applyAlignment="1" applyProtection="1">
      <alignment horizontal="left" vertical="center"/>
    </xf>
    <xf numFmtId="0" fontId="5" fillId="2" borderId="54" xfId="0" applyFont="1" applyFill="1" applyBorder="1" applyAlignment="1" applyProtection="1">
      <alignment horizontal="left" vertical="center"/>
    </xf>
    <xf numFmtId="2" fontId="47" fillId="0" borderId="68" xfId="0" applyNumberFormat="1" applyFont="1" applyBorder="1" applyAlignment="1" applyProtection="1">
      <alignment horizontal="center" vertical="center"/>
    </xf>
    <xf numFmtId="0" fontId="2" fillId="10" borderId="31" xfId="0" applyFont="1" applyFill="1" applyBorder="1" applyAlignment="1" applyProtection="1">
      <alignment horizontal="center" vertical="center"/>
    </xf>
    <xf numFmtId="0" fontId="2" fillId="0" borderId="2" xfId="0" applyFont="1" applyBorder="1" applyAlignment="1" applyProtection="1">
      <alignment vertical="top"/>
    </xf>
    <xf numFmtId="0" fontId="6" fillId="0" borderId="3" xfId="0" applyFont="1" applyBorder="1" applyAlignment="1" applyProtection="1">
      <alignment horizontal="center" vertical="top"/>
    </xf>
    <xf numFmtId="2" fontId="2" fillId="4" borderId="45" xfId="0" applyNumberFormat="1" applyFont="1" applyFill="1" applyBorder="1" applyAlignment="1" applyProtection="1">
      <alignment horizontal="center" vertical="center"/>
    </xf>
    <xf numFmtId="0" fontId="2" fillId="16" borderId="2" xfId="0" applyFont="1" applyFill="1" applyBorder="1" applyAlignment="1" applyProtection="1">
      <alignment vertical="top"/>
    </xf>
    <xf numFmtId="0" fontId="6" fillId="16" borderId="3" xfId="0" applyFont="1" applyFill="1" applyBorder="1" applyAlignment="1" applyProtection="1">
      <alignment horizontal="center" vertical="top"/>
    </xf>
    <xf numFmtId="2" fontId="76" fillId="0" borderId="44" xfId="0" applyNumberFormat="1" applyFont="1" applyFill="1" applyBorder="1" applyAlignment="1" applyProtection="1">
      <alignment horizontal="center" vertical="center" wrapText="1"/>
    </xf>
    <xf numFmtId="2" fontId="38" fillId="8" borderId="44" xfId="0" applyNumberFormat="1" applyFont="1" applyFill="1" applyBorder="1" applyAlignment="1" applyProtection="1">
      <alignment horizontal="center" vertical="center"/>
      <protection locked="0"/>
    </xf>
    <xf numFmtId="0" fontId="2" fillId="10" borderId="14" xfId="0" applyFont="1" applyFill="1" applyBorder="1" applyAlignment="1" applyProtection="1">
      <alignment vertical="center"/>
    </xf>
    <xf numFmtId="0" fontId="5" fillId="10" borderId="54" xfId="0" applyFont="1" applyFill="1" applyBorder="1" applyAlignment="1" applyProtection="1">
      <alignment horizontal="left" vertical="center"/>
    </xf>
    <xf numFmtId="0" fontId="6" fillId="10" borderId="54" xfId="0" applyFont="1" applyFill="1" applyBorder="1" applyAlignment="1" applyProtection="1">
      <alignment vertical="center"/>
    </xf>
    <xf numFmtId="0" fontId="5" fillId="10" borderId="6" xfId="0" applyFont="1" applyFill="1" applyBorder="1" applyAlignment="1" applyProtection="1">
      <alignment horizontal="center" vertical="center" wrapText="1"/>
    </xf>
    <xf numFmtId="2" fontId="5" fillId="10" borderId="29" xfId="0" applyNumberFormat="1" applyFont="1" applyFill="1" applyBorder="1" applyAlignment="1" applyProtection="1">
      <alignment horizontal="center" vertical="center" wrapText="1"/>
      <protection hidden="1"/>
    </xf>
    <xf numFmtId="10" fontId="2" fillId="0" borderId="44" xfId="0" applyNumberFormat="1" applyFont="1" applyBorder="1" applyAlignment="1" applyProtection="1">
      <alignment horizontal="center" vertical="center"/>
      <protection hidden="1"/>
    </xf>
    <xf numFmtId="2" fontId="38" fillId="10" borderId="54" xfId="0" applyNumberFormat="1" applyFont="1" applyFill="1" applyBorder="1" applyAlignment="1" applyProtection="1">
      <alignment horizontal="center" vertical="center"/>
    </xf>
    <xf numFmtId="10" fontId="50" fillId="10" borderId="54" xfId="0" applyNumberFormat="1" applyFont="1" applyFill="1" applyBorder="1" applyAlignment="1" applyProtection="1">
      <alignment horizontal="center" vertical="center"/>
    </xf>
    <xf numFmtId="2" fontId="8" fillId="10" borderId="54" xfId="0" applyNumberFormat="1" applyFont="1" applyFill="1" applyBorder="1" applyAlignment="1" applyProtection="1">
      <alignment horizontal="center" vertical="center"/>
    </xf>
    <xf numFmtId="2" fontId="6" fillId="10" borderId="43" xfId="0" applyNumberFormat="1" applyFont="1" applyFill="1" applyBorder="1" applyAlignment="1" applyProtection="1">
      <alignment horizontal="center" vertical="center"/>
      <protection hidden="1"/>
    </xf>
    <xf numFmtId="2" fontId="6" fillId="5" borderId="69" xfId="0" applyNumberFormat="1" applyFont="1" applyFill="1" applyBorder="1" applyAlignment="1" applyProtection="1">
      <alignment horizontal="center" vertical="center"/>
      <protection hidden="1"/>
    </xf>
    <xf numFmtId="0" fontId="6" fillId="9" borderId="3" xfId="0" applyFont="1" applyFill="1" applyBorder="1" applyAlignment="1" applyProtection="1">
      <alignment horizontal="left" vertical="top"/>
    </xf>
    <xf numFmtId="10" fontId="2" fillId="4" borderId="44" xfId="0" applyNumberFormat="1" applyFont="1" applyFill="1" applyBorder="1" applyAlignment="1" applyProtection="1">
      <alignment horizontal="center" vertical="center"/>
      <protection hidden="1"/>
    </xf>
    <xf numFmtId="0" fontId="6" fillId="9" borderId="0" xfId="0" applyFont="1" applyFill="1" applyBorder="1" applyAlignment="1" applyProtection="1">
      <alignment horizontal="left" vertical="center"/>
    </xf>
    <xf numFmtId="0" fontId="2" fillId="16" borderId="1" xfId="0" applyFont="1" applyFill="1" applyBorder="1" applyAlignment="1" applyProtection="1">
      <alignment vertical="center"/>
    </xf>
    <xf numFmtId="0" fontId="6" fillId="16" borderId="0" xfId="0" applyFont="1" applyFill="1" applyBorder="1" applyAlignment="1" applyProtection="1">
      <alignment horizontal="center" vertical="center"/>
    </xf>
    <xf numFmtId="0" fontId="6" fillId="5" borderId="44" xfId="0" applyFont="1" applyFill="1" applyBorder="1" applyAlignment="1" applyProtection="1">
      <alignment horizontal="center" vertical="center"/>
    </xf>
    <xf numFmtId="2" fontId="111" fillId="8" borderId="68" xfId="0" applyNumberFormat="1" applyFont="1" applyFill="1" applyBorder="1" applyAlignment="1" applyProtection="1">
      <alignment horizontal="center" vertical="center"/>
      <protection locked="0"/>
    </xf>
    <xf numFmtId="0" fontId="5" fillId="2" borderId="54" xfId="0" applyFont="1" applyFill="1" applyBorder="1" applyAlignment="1" applyProtection="1">
      <alignment horizontal="left" vertical="center" wrapText="1"/>
    </xf>
    <xf numFmtId="2" fontId="5" fillId="2" borderId="54" xfId="0" applyNumberFormat="1" applyFont="1" applyFill="1" applyBorder="1" applyAlignment="1" applyProtection="1">
      <alignment vertical="center" wrapText="1"/>
    </xf>
    <xf numFmtId="2" fontId="5" fillId="2" borderId="43" xfId="0" applyNumberFormat="1" applyFont="1" applyFill="1" applyBorder="1" applyAlignment="1" applyProtection="1">
      <alignment horizontal="center" vertical="center" wrapText="1"/>
    </xf>
    <xf numFmtId="2" fontId="5" fillId="2" borderId="14" xfId="0" applyNumberFormat="1" applyFont="1" applyFill="1" applyBorder="1" applyAlignment="1" applyProtection="1">
      <alignment vertical="center" wrapText="1"/>
    </xf>
    <xf numFmtId="1" fontId="5" fillId="2" borderId="54" xfId="0" applyNumberFormat="1" applyFont="1" applyFill="1" applyBorder="1" applyAlignment="1" applyProtection="1">
      <alignment horizontal="left" vertical="center" wrapText="1"/>
    </xf>
    <xf numFmtId="1" fontId="5" fillId="2" borderId="29" xfId="0" applyNumberFormat="1" applyFont="1" applyFill="1" applyBorder="1" applyAlignment="1" applyProtection="1">
      <alignment horizontal="center" vertical="center" wrapText="1"/>
    </xf>
    <xf numFmtId="0" fontId="2" fillId="2" borderId="14" xfId="0" applyFont="1" applyFill="1" applyBorder="1" applyAlignment="1" applyProtection="1">
      <alignment vertical="center"/>
    </xf>
    <xf numFmtId="0" fontId="5" fillId="2" borderId="54" xfId="0" applyFont="1" applyFill="1" applyBorder="1" applyAlignment="1" applyProtection="1">
      <alignment horizontal="left"/>
    </xf>
    <xf numFmtId="0" fontId="5" fillId="2" borderId="54" xfId="0" applyFont="1" applyFill="1" applyBorder="1" applyAlignment="1" applyProtection="1">
      <alignment vertical="center"/>
    </xf>
    <xf numFmtId="0" fontId="5" fillId="2" borderId="54" xfId="0" applyFont="1" applyFill="1" applyBorder="1" applyAlignment="1" applyProtection="1">
      <alignment horizontal="right" vertical="center"/>
    </xf>
    <xf numFmtId="2" fontId="5" fillId="2" borderId="54" xfId="0" applyNumberFormat="1" applyFont="1" applyFill="1" applyBorder="1" applyAlignment="1" applyProtection="1">
      <alignment horizontal="right" vertical="center"/>
    </xf>
    <xf numFmtId="2" fontId="5" fillId="2" borderId="54" xfId="0" applyNumberFormat="1" applyFont="1" applyFill="1" applyBorder="1" applyAlignment="1" applyProtection="1">
      <alignment horizontal="center" vertical="center"/>
    </xf>
    <xf numFmtId="2" fontId="5" fillId="2" borderId="43" xfId="0" applyNumberFormat="1" applyFont="1" applyFill="1" applyBorder="1" applyAlignment="1" applyProtection="1">
      <alignment horizontal="right" vertical="center"/>
    </xf>
    <xf numFmtId="2" fontId="47" fillId="0" borderId="44" xfId="0" applyNumberFormat="1" applyFont="1" applyBorder="1" applyAlignment="1" applyProtection="1">
      <alignment horizontal="center" vertical="center"/>
    </xf>
    <xf numFmtId="0" fontId="5" fillId="2" borderId="54" xfId="0" applyFont="1" applyFill="1" applyBorder="1" applyAlignment="1" applyProtection="1">
      <alignment horizontal="center" vertical="center"/>
    </xf>
    <xf numFmtId="2" fontId="48" fillId="2" borderId="54" xfId="0" applyNumberFormat="1" applyFont="1" applyFill="1" applyBorder="1" applyAlignment="1" applyProtection="1">
      <alignment horizontal="center" vertical="center"/>
    </xf>
    <xf numFmtId="2" fontId="8" fillId="2" borderId="43" xfId="0" applyNumberFormat="1"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5" fillId="2" borderId="54" xfId="0" applyFont="1" applyFill="1" applyBorder="1" applyAlignment="1" applyProtection="1"/>
    <xf numFmtId="2" fontId="8" fillId="2" borderId="54" xfId="0" applyNumberFormat="1" applyFont="1" applyFill="1" applyBorder="1" applyAlignment="1" applyProtection="1">
      <alignment horizontal="center" vertical="center"/>
    </xf>
    <xf numFmtId="2" fontId="11" fillId="8" borderId="44" xfId="0" applyNumberFormat="1" applyFont="1" applyFill="1" applyBorder="1" applyAlignment="1" applyProtection="1">
      <alignment horizontal="center" vertical="center"/>
      <protection locked="0"/>
    </xf>
    <xf numFmtId="0" fontId="6" fillId="2" borderId="54" xfId="0" applyFont="1" applyFill="1" applyBorder="1" applyAlignment="1" applyProtection="1">
      <alignment vertical="center"/>
    </xf>
    <xf numFmtId="0" fontId="6" fillId="2" borderId="54" xfId="0" applyFont="1" applyFill="1" applyBorder="1" applyAlignment="1" applyProtection="1">
      <alignment horizontal="center" vertical="center"/>
    </xf>
    <xf numFmtId="2" fontId="6" fillId="2" borderId="54" xfId="0" applyNumberFormat="1" applyFont="1" applyFill="1" applyBorder="1" applyAlignment="1" applyProtection="1">
      <alignment horizontal="center" vertical="center"/>
    </xf>
    <xf numFmtId="2" fontId="2" fillId="2" borderId="43" xfId="0" applyNumberFormat="1" applyFont="1" applyFill="1" applyBorder="1" applyAlignment="1" applyProtection="1">
      <alignment horizontal="center" vertical="center"/>
    </xf>
    <xf numFmtId="0" fontId="5" fillId="9" borderId="14" xfId="0" applyFont="1" applyFill="1" applyBorder="1" applyAlignment="1" applyProtection="1">
      <alignment horizontal="left" vertical="center"/>
    </xf>
    <xf numFmtId="0" fontId="5" fillId="9" borderId="54" xfId="0" applyFont="1" applyFill="1" applyBorder="1" applyAlignment="1" applyProtection="1">
      <alignment horizontal="left" vertical="center"/>
    </xf>
    <xf numFmtId="0" fontId="5" fillId="9" borderId="43" xfId="0" applyFont="1" applyFill="1" applyBorder="1" applyAlignment="1" applyProtection="1">
      <alignment horizontal="left" vertical="center"/>
    </xf>
    <xf numFmtId="0" fontId="5" fillId="9" borderId="14" xfId="0" applyFont="1" applyFill="1" applyBorder="1" applyAlignment="1" applyProtection="1">
      <alignment vertical="center"/>
    </xf>
    <xf numFmtId="0" fontId="5" fillId="9" borderId="54" xfId="0" applyFont="1" applyFill="1" applyBorder="1" applyAlignment="1" applyProtection="1">
      <alignment vertical="center"/>
    </xf>
    <xf numFmtId="0" fontId="5" fillId="9" borderId="70" xfId="0" applyFont="1" applyFill="1" applyBorder="1" applyAlignment="1" applyProtection="1">
      <alignment vertical="center"/>
    </xf>
    <xf numFmtId="0" fontId="5" fillId="9" borderId="29" xfId="0" applyFont="1" applyFill="1" applyBorder="1" applyAlignment="1" applyProtection="1">
      <alignment horizontal="center" vertical="center" wrapText="1"/>
    </xf>
    <xf numFmtId="0" fontId="8" fillId="9" borderId="31" xfId="0" applyFont="1" applyFill="1" applyBorder="1" applyAlignment="1" applyProtection="1">
      <alignment horizontal="center" vertical="center" wrapText="1"/>
    </xf>
    <xf numFmtId="0" fontId="5" fillId="9" borderId="31" xfId="0" applyFont="1" applyFill="1" applyBorder="1" applyAlignment="1" applyProtection="1">
      <alignment horizontal="center" vertical="center" wrapText="1"/>
    </xf>
    <xf numFmtId="0" fontId="2" fillId="9" borderId="14" xfId="0" applyFont="1" applyFill="1" applyBorder="1" applyAlignment="1" applyProtection="1">
      <alignment vertical="center"/>
    </xf>
    <xf numFmtId="0" fontId="6" fillId="9" borderId="54" xfId="0" applyFont="1" applyFill="1" applyBorder="1" applyAlignment="1" applyProtection="1">
      <alignment vertical="center"/>
    </xf>
    <xf numFmtId="2" fontId="46" fillId="9" borderId="54" xfId="0" applyNumberFormat="1" applyFont="1" applyFill="1" applyBorder="1" applyAlignment="1" applyProtection="1">
      <alignment horizontal="center" vertical="center"/>
    </xf>
    <xf numFmtId="0" fontId="49" fillId="9" borderId="54" xfId="0" applyNumberFormat="1" applyFont="1" applyFill="1" applyBorder="1" applyAlignment="1" applyProtection="1">
      <alignment horizontal="center" vertical="center"/>
    </xf>
    <xf numFmtId="2" fontId="8" fillId="9" borderId="54" xfId="0" applyNumberFormat="1" applyFont="1" applyFill="1" applyBorder="1" applyAlignment="1" applyProtection="1">
      <alignment horizontal="center" vertical="center"/>
    </xf>
    <xf numFmtId="2" fontId="2" fillId="9" borderId="43" xfId="0" applyNumberFormat="1" applyFont="1" applyFill="1" applyBorder="1" applyAlignment="1" applyProtection="1">
      <alignment horizontal="center" vertical="center"/>
    </xf>
    <xf numFmtId="0" fontId="8" fillId="9" borderId="14" xfId="0" applyFont="1" applyFill="1" applyBorder="1" applyAlignment="1" applyProtection="1">
      <alignment vertical="center"/>
    </xf>
    <xf numFmtId="2" fontId="8" fillId="9" borderId="43" xfId="0" applyNumberFormat="1" applyFont="1" applyFill="1" applyBorder="1" applyAlignment="1" applyProtection="1">
      <alignment horizontal="center" vertical="center"/>
    </xf>
    <xf numFmtId="0" fontId="8" fillId="9" borderId="14" xfId="0" applyFont="1" applyFill="1" applyBorder="1" applyAlignment="1" applyProtection="1"/>
    <xf numFmtId="0" fontId="5" fillId="9" borderId="54" xfId="0" applyFont="1" applyFill="1" applyBorder="1" applyAlignment="1" applyProtection="1">
      <alignment horizontal="left"/>
    </xf>
    <xf numFmtId="0" fontId="8" fillId="2" borderId="7" xfId="0" applyFont="1" applyFill="1" applyBorder="1" applyAlignment="1">
      <alignment vertical="center"/>
    </xf>
    <xf numFmtId="2" fontId="5" fillId="2" borderId="71" xfId="0" applyNumberFormat="1" applyFont="1" applyFill="1" applyBorder="1" applyAlignment="1" applyProtection="1">
      <alignment horizontal="center" vertical="center" wrapText="1"/>
    </xf>
    <xf numFmtId="2" fontId="5" fillId="2" borderId="61" xfId="0" applyNumberFormat="1" applyFont="1" applyFill="1" applyBorder="1" applyAlignment="1" applyProtection="1">
      <alignment horizontal="center" vertical="center" wrapText="1"/>
    </xf>
    <xf numFmtId="2" fontId="5" fillId="2" borderId="65" xfId="0" applyNumberFormat="1" applyFont="1" applyFill="1" applyBorder="1" applyAlignment="1">
      <alignment horizontal="center" vertical="center" wrapText="1"/>
    </xf>
    <xf numFmtId="10" fontId="64" fillId="0" borderId="57" xfId="0" applyNumberFormat="1" applyFont="1" applyFill="1" applyBorder="1" applyAlignment="1" applyProtection="1">
      <alignment horizontal="center" vertical="center" wrapText="1"/>
    </xf>
    <xf numFmtId="2" fontId="64" fillId="0" borderId="30" xfId="0" applyNumberFormat="1" applyFont="1" applyFill="1" applyBorder="1" applyAlignment="1" applyProtection="1">
      <alignment horizontal="center" vertical="center" wrapText="1"/>
    </xf>
    <xf numFmtId="2" fontId="64" fillId="0" borderId="33" xfId="0" applyNumberFormat="1" applyFont="1" applyFill="1" applyBorder="1" applyAlignment="1">
      <alignment horizontal="center" vertical="center" wrapText="1"/>
    </xf>
    <xf numFmtId="0" fontId="6" fillId="19" borderId="3" xfId="0" applyFont="1" applyFill="1" applyBorder="1" applyAlignment="1" applyProtection="1">
      <alignment horizontal="left" vertical="center"/>
    </xf>
    <xf numFmtId="0" fontId="6" fillId="19" borderId="0" xfId="0" applyFont="1" applyFill="1" applyBorder="1" applyAlignment="1" applyProtection="1">
      <alignment horizontal="left" vertical="center"/>
    </xf>
    <xf numFmtId="0" fontId="8" fillId="2" borderId="50" xfId="0" applyFont="1" applyFill="1" applyBorder="1" applyAlignment="1">
      <alignment vertical="center"/>
    </xf>
    <xf numFmtId="2" fontId="5" fillId="2" borderId="57" xfId="0" applyNumberFormat="1" applyFont="1" applyFill="1" applyBorder="1" applyAlignment="1" applyProtection="1">
      <alignment horizontal="center" vertical="center" wrapText="1"/>
    </xf>
    <xf numFmtId="2" fontId="5" fillId="2" borderId="30" xfId="0" applyNumberFormat="1" applyFont="1" applyFill="1" applyBorder="1" applyAlignment="1" applyProtection="1">
      <alignment horizontal="center" vertical="center" wrapText="1"/>
    </xf>
    <xf numFmtId="2" fontId="5" fillId="2" borderId="33" xfId="0" applyNumberFormat="1" applyFont="1" applyFill="1" applyBorder="1" applyAlignment="1">
      <alignment horizontal="center" vertical="center" wrapText="1"/>
    </xf>
    <xf numFmtId="0" fontId="2" fillId="0" borderId="0" xfId="0" applyFont="1" applyBorder="1" applyAlignment="1">
      <alignment horizontal="left" vertical="center"/>
    </xf>
    <xf numFmtId="0" fontId="0" fillId="0" borderId="0" xfId="0" applyBorder="1" applyAlignment="1">
      <alignment vertical="center"/>
    </xf>
    <xf numFmtId="1" fontId="75" fillId="8" borderId="44" xfId="0" applyNumberFormat="1" applyFont="1" applyFill="1" applyBorder="1" applyAlignment="1" applyProtection="1">
      <alignment horizontal="right" vertical="center"/>
    </xf>
    <xf numFmtId="1" fontId="75" fillId="0" borderId="0" xfId="0" applyNumberFormat="1" applyFont="1" applyFill="1" applyBorder="1" applyAlignment="1" applyProtection="1">
      <alignment horizontal="right" vertical="center"/>
    </xf>
    <xf numFmtId="0" fontId="2" fillId="0" borderId="0" xfId="0" applyFont="1" applyBorder="1" applyAlignment="1">
      <alignment horizontal="left" vertical="center" wrapText="1"/>
    </xf>
    <xf numFmtId="0" fontId="0" fillId="0" borderId="0" xfId="0" applyBorder="1" applyAlignment="1">
      <alignment horizontal="left" vertical="center"/>
    </xf>
    <xf numFmtId="1" fontId="75" fillId="0" borderId="4" xfId="0" applyNumberFormat="1" applyFont="1" applyFill="1" applyBorder="1" applyAlignment="1" applyProtection="1">
      <alignment horizontal="right" vertical="center"/>
    </xf>
    <xf numFmtId="0" fontId="112" fillId="20" borderId="20" xfId="0" applyNumberFormat="1" applyFont="1" applyFill="1" applyBorder="1" applyAlignment="1">
      <alignment horizontal="center" vertical="center"/>
    </xf>
    <xf numFmtId="0" fontId="54" fillId="20" borderId="20" xfId="0" applyNumberFormat="1" applyFont="1" applyFill="1" applyBorder="1" applyAlignment="1">
      <alignment horizontal="center" vertical="center"/>
    </xf>
    <xf numFmtId="0" fontId="108" fillId="0" borderId="0" xfId="0" applyFont="1" applyBorder="1" applyAlignment="1">
      <alignment horizontal="left" vertical="center"/>
    </xf>
    <xf numFmtId="1" fontId="113" fillId="8" borderId="26" xfId="0" applyNumberFormat="1" applyFont="1" applyFill="1" applyBorder="1" applyAlignment="1" applyProtection="1">
      <alignment horizontal="center" vertical="center"/>
      <protection locked="0"/>
    </xf>
    <xf numFmtId="0" fontId="8" fillId="0" borderId="0" xfId="0" applyFont="1" applyBorder="1"/>
    <xf numFmtId="0" fontId="6" fillId="0" borderId="0" xfId="0" applyNumberFormat="1" applyFont="1" applyFill="1" applyBorder="1" applyAlignment="1" applyProtection="1">
      <alignment horizontal="left" vertical="top" wrapText="1"/>
    </xf>
    <xf numFmtId="49" fontId="114" fillId="18" borderId="20" xfId="0" applyNumberFormat="1" applyFont="1" applyFill="1" applyBorder="1" applyAlignment="1" applyProtection="1">
      <alignment vertical="center"/>
    </xf>
    <xf numFmtId="1" fontId="21" fillId="0" borderId="0" xfId="0" applyNumberFormat="1" applyFont="1" applyFill="1" applyBorder="1" applyAlignment="1" applyProtection="1">
      <alignment horizontal="center" vertical="center"/>
      <protection locked="0"/>
    </xf>
    <xf numFmtId="49" fontId="114" fillId="18" borderId="49" xfId="0" applyNumberFormat="1" applyFont="1" applyFill="1" applyBorder="1" applyAlignment="1" applyProtection="1">
      <alignment vertical="center"/>
    </xf>
    <xf numFmtId="49" fontId="114" fillId="18" borderId="44" xfId="0" applyNumberFormat="1" applyFont="1" applyFill="1" applyBorder="1" applyAlignment="1" applyProtection="1">
      <alignment vertical="center"/>
    </xf>
    <xf numFmtId="49" fontId="114" fillId="0" borderId="0" xfId="0" applyNumberFormat="1" applyFont="1" applyFill="1" applyBorder="1" applyAlignment="1" applyProtection="1">
      <alignment vertical="center"/>
    </xf>
    <xf numFmtId="1" fontId="115" fillId="21" borderId="0" xfId="0" applyNumberFormat="1" applyFont="1" applyFill="1" applyBorder="1" applyAlignment="1">
      <alignment horizontal="left" indent="1"/>
    </xf>
    <xf numFmtId="49" fontId="116" fillId="5" borderId="0" xfId="0" applyNumberFormat="1" applyFont="1" applyFill="1" applyBorder="1" applyAlignment="1" applyProtection="1">
      <alignment vertical="center"/>
    </xf>
    <xf numFmtId="49" fontId="116" fillId="5" borderId="0" xfId="0" applyNumberFormat="1" applyFont="1" applyFill="1" applyBorder="1" applyAlignment="1">
      <alignment vertical="center"/>
    </xf>
    <xf numFmtId="0" fontId="0" fillId="0" borderId="15" xfId="0" applyBorder="1" applyAlignment="1"/>
    <xf numFmtId="0" fontId="0" fillId="0" borderId="16" xfId="0" applyBorder="1" applyAlignment="1"/>
    <xf numFmtId="0" fontId="0" fillId="0" borderId="17" xfId="0" applyBorder="1" applyAlignment="1"/>
    <xf numFmtId="2" fontId="32" fillId="6" borderId="28" xfId="0" applyNumberFormat="1" applyFont="1" applyFill="1" applyBorder="1" applyAlignment="1" applyProtection="1">
      <alignment horizontal="left"/>
    </xf>
    <xf numFmtId="2" fontId="32" fillId="6" borderId="27" xfId="0" applyNumberFormat="1" applyFont="1" applyFill="1" applyBorder="1" applyAlignment="1" applyProtection="1">
      <alignment horizontal="left"/>
    </xf>
    <xf numFmtId="1" fontId="42" fillId="6" borderId="28" xfId="0" applyNumberFormat="1" applyFont="1" applyFill="1" applyBorder="1" applyAlignment="1" applyProtection="1">
      <alignment horizontal="left"/>
      <protection hidden="1"/>
    </xf>
    <xf numFmtId="1" fontId="42" fillId="6" borderId="27" xfId="0" applyNumberFormat="1" applyFont="1" applyFill="1" applyBorder="1" applyAlignment="1" applyProtection="1">
      <alignment horizontal="left"/>
      <protection hidden="1"/>
    </xf>
    <xf numFmtId="2" fontId="42" fillId="6" borderId="28" xfId="0" applyNumberFormat="1" applyFont="1" applyFill="1" applyBorder="1" applyAlignment="1" applyProtection="1">
      <alignment horizontal="left"/>
      <protection hidden="1"/>
    </xf>
    <xf numFmtId="2" fontId="42" fillId="6" borderId="27" xfId="0" applyNumberFormat="1" applyFont="1" applyFill="1" applyBorder="1" applyAlignment="1" applyProtection="1">
      <alignment horizontal="left"/>
      <protection hidden="1"/>
    </xf>
    <xf numFmtId="0" fontId="32" fillId="6" borderId="28" xfId="0" applyFont="1" applyFill="1" applyBorder="1" applyAlignment="1" applyProtection="1">
      <alignment horizontal="left"/>
    </xf>
    <xf numFmtId="0" fontId="32" fillId="6" borderId="47" xfId="0" applyFont="1" applyFill="1" applyBorder="1" applyAlignment="1" applyProtection="1">
      <alignment horizontal="left"/>
    </xf>
    <xf numFmtId="0" fontId="32" fillId="6" borderId="27" xfId="0" applyFont="1" applyFill="1" applyBorder="1" applyAlignment="1" applyProtection="1">
      <alignment horizontal="left"/>
    </xf>
    <xf numFmtId="2" fontId="42" fillId="6" borderId="28" xfId="0" applyNumberFormat="1" applyFont="1" applyFill="1" applyBorder="1" applyAlignment="1" applyProtection="1">
      <alignment horizontal="left"/>
    </xf>
    <xf numFmtId="2" fontId="42" fillId="6" borderId="27" xfId="0" applyNumberFormat="1" applyFont="1" applyFill="1" applyBorder="1" applyAlignment="1" applyProtection="1">
      <alignment horizontal="left"/>
    </xf>
    <xf numFmtId="0" fontId="43" fillId="6" borderId="28" xfId="0" applyFont="1" applyFill="1" applyBorder="1" applyAlignment="1" applyProtection="1">
      <alignment horizontal="left"/>
      <protection hidden="1"/>
    </xf>
    <xf numFmtId="0" fontId="43" fillId="6" borderId="27" xfId="0" applyFont="1" applyFill="1" applyBorder="1" applyAlignment="1" applyProtection="1">
      <alignment horizontal="left"/>
      <protection hidden="1"/>
    </xf>
    <xf numFmtId="0" fontId="42" fillId="6" borderId="27" xfId="0" applyFont="1" applyFill="1" applyBorder="1" applyAlignment="1" applyProtection="1">
      <alignment horizontal="left"/>
      <protection hidden="1"/>
    </xf>
    <xf numFmtId="0" fontId="42" fillId="6" borderId="28" xfId="0" applyFont="1" applyFill="1" applyBorder="1" applyAlignment="1" applyProtection="1">
      <alignment horizontal="left"/>
      <protection hidden="1"/>
    </xf>
    <xf numFmtId="0" fontId="26" fillId="6" borderId="0" xfId="0" applyFont="1" applyFill="1" applyBorder="1" applyAlignment="1" applyProtection="1">
      <alignment horizontal="left"/>
    </xf>
    <xf numFmtId="0" fontId="32" fillId="6" borderId="0" xfId="0" applyFont="1" applyFill="1" applyAlignment="1" applyProtection="1">
      <alignment horizontal="left"/>
    </xf>
    <xf numFmtId="0" fontId="0" fillId="0" borderId="19" xfId="0" applyBorder="1" applyAlignment="1">
      <alignment horizontal="center" vertical="center"/>
    </xf>
    <xf numFmtId="0" fontId="32" fillId="7" borderId="28" xfId="0" applyFont="1" applyFill="1" applyBorder="1" applyAlignment="1" applyProtection="1">
      <alignment horizontal="center"/>
    </xf>
    <xf numFmtId="0" fontId="32" fillId="7" borderId="47" xfId="0" applyFont="1" applyFill="1" applyBorder="1" applyAlignment="1" applyProtection="1">
      <alignment horizontal="center"/>
    </xf>
    <xf numFmtId="0" fontId="32" fillId="7" borderId="27" xfId="0" applyFont="1" applyFill="1" applyBorder="1" applyAlignment="1" applyProtection="1">
      <alignment horizontal="center"/>
    </xf>
    <xf numFmtId="0" fontId="0" fillId="7" borderId="28" xfId="0" applyFill="1" applyBorder="1" applyAlignment="1" applyProtection="1">
      <alignment horizontal="center"/>
    </xf>
    <xf numFmtId="0" fontId="0" fillId="7" borderId="47" xfId="0" applyFill="1" applyBorder="1" applyAlignment="1" applyProtection="1">
      <alignment horizontal="center"/>
    </xf>
    <xf numFmtId="0" fontId="0" fillId="7" borderId="27" xfId="0" applyFill="1" applyBorder="1" applyAlignment="1" applyProtection="1">
      <alignment horizontal="center"/>
    </xf>
    <xf numFmtId="1" fontId="45" fillId="6" borderId="28" xfId="0" applyNumberFormat="1" applyFont="1" applyFill="1" applyBorder="1" applyAlignment="1" applyProtection="1">
      <alignment horizontal="left"/>
      <protection hidden="1"/>
    </xf>
    <xf numFmtId="1" fontId="45" fillId="6" borderId="27" xfId="0" applyNumberFormat="1" applyFont="1" applyFill="1" applyBorder="1" applyAlignment="1" applyProtection="1">
      <alignment horizontal="left"/>
      <protection hidden="1"/>
    </xf>
    <xf numFmtId="0" fontId="45" fillId="6" borderId="28" xfId="0" applyFont="1" applyFill="1" applyBorder="1" applyAlignment="1" applyProtection="1">
      <alignment horizontal="left"/>
      <protection hidden="1"/>
    </xf>
    <xf numFmtId="0" fontId="45" fillId="6" borderId="27" xfId="0" applyFont="1" applyFill="1" applyBorder="1" applyAlignment="1" applyProtection="1">
      <alignment horizontal="left"/>
      <protection hidden="1"/>
    </xf>
    <xf numFmtId="0" fontId="6" fillId="0" borderId="40" xfId="0" applyFont="1" applyBorder="1" applyAlignment="1" applyProtection="1">
      <alignment horizontal="left" vertical="top" wrapText="1"/>
    </xf>
    <xf numFmtId="0" fontId="6" fillId="0" borderId="41" xfId="0" applyFont="1" applyBorder="1" applyAlignment="1" applyProtection="1">
      <alignment horizontal="left" vertical="top" wrapText="1"/>
    </xf>
    <xf numFmtId="2" fontId="11" fillId="8" borderId="42" xfId="0" applyNumberFormat="1" applyFont="1" applyFill="1" applyBorder="1" applyAlignment="1" applyProtection="1">
      <alignment horizontal="center" vertical="center"/>
      <protection locked="0"/>
    </xf>
    <xf numFmtId="2" fontId="11" fillId="8" borderId="41" xfId="0" applyNumberFormat="1" applyFont="1" applyFill="1" applyBorder="1" applyAlignment="1" applyProtection="1">
      <alignment horizontal="center" vertical="center"/>
      <protection locked="0"/>
    </xf>
    <xf numFmtId="0" fontId="6" fillId="0" borderId="47" xfId="0" applyFont="1" applyBorder="1" applyAlignment="1" applyProtection="1">
      <alignment horizontal="left" vertical="top" wrapText="1"/>
    </xf>
    <xf numFmtId="0" fontId="6" fillId="0" borderId="27" xfId="0" applyFont="1" applyBorder="1" applyAlignment="1" applyProtection="1">
      <alignment horizontal="left" vertical="top" wrapText="1"/>
    </xf>
    <xf numFmtId="2" fontId="11" fillId="8" borderId="56" xfId="0" applyNumberFormat="1" applyFont="1" applyFill="1" applyBorder="1" applyAlignment="1" applyProtection="1">
      <alignment horizontal="center" vertical="center"/>
      <protection locked="0"/>
    </xf>
    <xf numFmtId="2" fontId="11" fillId="8" borderId="59" xfId="0" applyNumberFormat="1" applyFont="1" applyFill="1" applyBorder="1" applyAlignment="1" applyProtection="1">
      <alignment horizontal="center" vertical="center"/>
      <protection locked="0"/>
    </xf>
    <xf numFmtId="2" fontId="11" fillId="8" borderId="28" xfId="0" applyNumberFormat="1" applyFont="1" applyFill="1" applyBorder="1" applyAlignment="1" applyProtection="1">
      <alignment horizontal="center" vertical="center"/>
      <protection locked="0"/>
    </xf>
    <xf numFmtId="2" fontId="11" fillId="8" borderId="27" xfId="0" applyNumberFormat="1" applyFont="1" applyFill="1" applyBorder="1" applyAlignment="1" applyProtection="1">
      <alignment horizontal="center" vertical="center"/>
      <protection locked="0"/>
    </xf>
    <xf numFmtId="2" fontId="5" fillId="10" borderId="65" xfId="0" applyNumberFormat="1" applyFont="1" applyFill="1" applyBorder="1" applyAlignment="1" applyProtection="1">
      <alignment horizontal="center" vertical="center" wrapText="1"/>
      <protection hidden="1"/>
    </xf>
    <xf numFmtId="2" fontId="5" fillId="10" borderId="58" xfId="0" applyNumberFormat="1" applyFont="1" applyFill="1" applyBorder="1" applyAlignment="1" applyProtection="1">
      <alignment horizontal="center" vertical="center" wrapText="1"/>
      <protection hidden="1"/>
    </xf>
    <xf numFmtId="0" fontId="6" fillId="0" borderId="3" xfId="0" applyFont="1" applyBorder="1" applyAlignment="1" applyProtection="1">
      <alignment horizontal="left" vertical="top" wrapText="1"/>
    </xf>
    <xf numFmtId="0" fontId="6" fillId="0" borderId="59" xfId="0" applyFont="1" applyBorder="1" applyAlignment="1" applyProtection="1">
      <alignment horizontal="left" vertical="top" wrapText="1"/>
    </xf>
    <xf numFmtId="0" fontId="6" fillId="0" borderId="47" xfId="0" applyFont="1" applyBorder="1" applyAlignment="1" applyProtection="1">
      <alignment horizontal="left" wrapText="1"/>
    </xf>
    <xf numFmtId="0" fontId="6" fillId="0" borderId="27" xfId="0" applyFont="1" applyBorder="1" applyAlignment="1" applyProtection="1">
      <alignment horizontal="left" wrapText="1"/>
    </xf>
    <xf numFmtId="2" fontId="38" fillId="8" borderId="28" xfId="0" applyNumberFormat="1" applyFont="1" applyFill="1" applyBorder="1" applyAlignment="1" applyProtection="1">
      <alignment horizontal="center" vertical="center"/>
      <protection locked="0"/>
    </xf>
    <xf numFmtId="2" fontId="38" fillId="8" borderId="27" xfId="0" applyNumberFormat="1" applyFont="1" applyFill="1" applyBorder="1" applyAlignment="1" applyProtection="1">
      <alignment horizontal="center" vertical="center"/>
      <protection locked="0"/>
    </xf>
    <xf numFmtId="2" fontId="38" fillId="8" borderId="42" xfId="0" applyNumberFormat="1" applyFont="1" applyFill="1" applyBorder="1" applyAlignment="1" applyProtection="1">
      <alignment horizontal="center" vertical="center"/>
      <protection locked="0"/>
    </xf>
    <xf numFmtId="2" fontId="38" fillId="8" borderId="41" xfId="0" applyNumberFormat="1" applyFont="1" applyFill="1" applyBorder="1" applyAlignment="1" applyProtection="1">
      <alignment horizontal="center" vertical="center"/>
      <protection locked="0"/>
    </xf>
    <xf numFmtId="0" fontId="5" fillId="10" borderId="7" xfId="0" applyFont="1" applyFill="1" applyBorder="1" applyAlignment="1" applyProtection="1">
      <alignment horizontal="center" vertical="center"/>
    </xf>
    <xf numFmtId="0" fontId="5" fillId="10" borderId="11" xfId="0" applyFont="1" applyFill="1" applyBorder="1" applyAlignment="1" applyProtection="1">
      <alignment horizontal="center" vertical="center"/>
    </xf>
    <xf numFmtId="0" fontId="5" fillId="10" borderId="8" xfId="0" applyFont="1" applyFill="1" applyBorder="1" applyAlignment="1" applyProtection="1">
      <alignment horizontal="left" vertical="center"/>
    </xf>
    <xf numFmtId="0" fontId="5" fillId="10" borderId="12" xfId="0" applyFont="1" applyFill="1" applyBorder="1" applyAlignment="1" applyProtection="1">
      <alignment horizontal="left" vertical="center"/>
    </xf>
    <xf numFmtId="0" fontId="5" fillId="10" borderId="72" xfId="0" applyFont="1" applyFill="1" applyBorder="1" applyAlignment="1" applyProtection="1">
      <alignment horizontal="left" vertical="center"/>
    </xf>
    <xf numFmtId="0" fontId="5" fillId="10" borderId="73" xfId="0" applyFont="1" applyFill="1" applyBorder="1" applyAlignment="1" applyProtection="1">
      <alignment horizontal="left" vertical="center"/>
    </xf>
    <xf numFmtId="0" fontId="5" fillId="10" borderId="8" xfId="0" applyFont="1" applyFill="1" applyBorder="1" applyAlignment="1" applyProtection="1">
      <alignment horizontal="center" vertical="center"/>
    </xf>
    <xf numFmtId="0" fontId="5" fillId="10" borderId="12" xfId="0" applyFont="1" applyFill="1" applyBorder="1" applyAlignment="1" applyProtection="1">
      <alignment horizontal="center" vertical="center"/>
    </xf>
    <xf numFmtId="0" fontId="5" fillId="10" borderId="57" xfId="0" applyFont="1" applyFill="1" applyBorder="1" applyAlignment="1" applyProtection="1">
      <alignment horizontal="center" vertical="center" wrapText="1"/>
    </xf>
    <xf numFmtId="0" fontId="5" fillId="10" borderId="75" xfId="0" applyFont="1" applyFill="1" applyBorder="1" applyAlignment="1" applyProtection="1">
      <alignment horizontal="center" vertical="center" wrapText="1"/>
    </xf>
    <xf numFmtId="2" fontId="8" fillId="10" borderId="71" xfId="0" applyNumberFormat="1" applyFont="1" applyFill="1" applyBorder="1" applyAlignment="1" applyProtection="1">
      <alignment horizontal="center" vertical="center" wrapText="1"/>
    </xf>
    <xf numFmtId="2" fontId="8" fillId="10" borderId="72" xfId="0" applyNumberFormat="1" applyFont="1" applyFill="1" applyBorder="1" applyAlignment="1" applyProtection="1">
      <alignment horizontal="center" vertical="center" wrapText="1"/>
    </xf>
    <xf numFmtId="2" fontId="8" fillId="10" borderId="74" xfId="0" applyNumberFormat="1" applyFont="1" applyFill="1" applyBorder="1" applyAlignment="1" applyProtection="1">
      <alignment horizontal="center" vertical="center" wrapText="1"/>
    </xf>
    <xf numFmtId="2" fontId="8" fillId="10" borderId="73" xfId="0" applyNumberFormat="1" applyFont="1" applyFill="1" applyBorder="1" applyAlignment="1" applyProtection="1">
      <alignment horizontal="center" vertical="center" wrapText="1"/>
    </xf>
    <xf numFmtId="0" fontId="6" fillId="0" borderId="3" xfId="0" applyFont="1" applyBorder="1" applyAlignment="1" applyProtection="1">
      <alignment horizontal="left" vertical="center" wrapText="1"/>
    </xf>
    <xf numFmtId="0" fontId="6" fillId="0" borderId="59" xfId="0" applyFont="1" applyBorder="1" applyAlignment="1" applyProtection="1">
      <alignment horizontal="left" vertical="center" wrapText="1"/>
    </xf>
    <xf numFmtId="2" fontId="38" fillId="8" borderId="56" xfId="0" applyNumberFormat="1" applyFont="1" applyFill="1" applyBorder="1" applyAlignment="1" applyProtection="1">
      <alignment horizontal="center" vertical="center"/>
      <protection locked="0"/>
    </xf>
    <xf numFmtId="2" fontId="38" fillId="8" borderId="59" xfId="0" applyNumberFormat="1" applyFont="1" applyFill="1" applyBorder="1" applyAlignment="1" applyProtection="1">
      <alignment horizontal="center" vertical="center"/>
      <protection locked="0"/>
    </xf>
    <xf numFmtId="0" fontId="6" fillId="0" borderId="47" xfId="0" applyFont="1" applyBorder="1" applyAlignment="1" applyProtection="1">
      <alignment horizontal="left" vertical="center" wrapText="1"/>
    </xf>
    <xf numFmtId="0" fontId="6" fillId="0" borderId="27" xfId="0" applyFont="1" applyBorder="1" applyAlignment="1" applyProtection="1">
      <alignment horizontal="left" vertical="center" wrapText="1"/>
    </xf>
    <xf numFmtId="0" fontId="6" fillId="16" borderId="47" xfId="0" applyFont="1" applyFill="1" applyBorder="1" applyAlignment="1" applyProtection="1">
      <alignment horizontal="left" vertical="top" wrapText="1"/>
    </xf>
    <xf numFmtId="0" fontId="6" fillId="16" borderId="27" xfId="0" applyFont="1" applyFill="1" applyBorder="1" applyAlignment="1" applyProtection="1">
      <alignment horizontal="left" vertical="top" wrapText="1"/>
    </xf>
    <xf numFmtId="0" fontId="6" fillId="16" borderId="47" xfId="0" applyFont="1" applyFill="1" applyBorder="1" applyAlignment="1" applyProtection="1">
      <alignment horizontal="left" wrapText="1"/>
    </xf>
    <xf numFmtId="0" fontId="6" fillId="16" borderId="27" xfId="0" applyFont="1" applyFill="1" applyBorder="1" applyAlignment="1" applyProtection="1">
      <alignment horizontal="left" wrapText="1"/>
    </xf>
    <xf numFmtId="0" fontId="6" fillId="16" borderId="40" xfId="0" applyFont="1" applyFill="1" applyBorder="1" applyAlignment="1" applyProtection="1">
      <alignment horizontal="left" vertical="center" wrapText="1"/>
    </xf>
    <xf numFmtId="0" fontId="6" fillId="16" borderId="41" xfId="0" applyFont="1" applyFill="1" applyBorder="1" applyAlignment="1" applyProtection="1">
      <alignment horizontal="left" vertical="center" wrapText="1"/>
    </xf>
    <xf numFmtId="0" fontId="6" fillId="16" borderId="3" xfId="0" applyFont="1" applyFill="1" applyBorder="1" applyAlignment="1" applyProtection="1">
      <alignment horizontal="left" wrapText="1"/>
    </xf>
    <xf numFmtId="0" fontId="6" fillId="16" borderId="59" xfId="0" applyFont="1" applyFill="1" applyBorder="1" applyAlignment="1" applyProtection="1">
      <alignment horizontal="left" wrapText="1"/>
    </xf>
    <xf numFmtId="0" fontId="6" fillId="19" borderId="47" xfId="0" applyFont="1" applyFill="1" applyBorder="1" applyAlignment="1" applyProtection="1">
      <alignment horizontal="left" vertical="center" wrapText="1"/>
    </xf>
    <xf numFmtId="0" fontId="6" fillId="19" borderId="27" xfId="0" applyFont="1" applyFill="1" applyBorder="1" applyAlignment="1" applyProtection="1">
      <alignment horizontal="left" vertical="center" wrapText="1"/>
    </xf>
    <xf numFmtId="2" fontId="38" fillId="8" borderId="62" xfId="0" applyNumberFormat="1" applyFont="1" applyFill="1" applyBorder="1" applyAlignment="1" applyProtection="1">
      <alignment horizontal="center" vertical="center"/>
      <protection locked="0"/>
    </xf>
    <xf numFmtId="2" fontId="38" fillId="8" borderId="53" xfId="0" applyNumberFormat="1" applyFont="1" applyFill="1" applyBorder="1" applyAlignment="1" applyProtection="1">
      <alignment horizontal="center" vertical="center"/>
      <protection locked="0"/>
    </xf>
    <xf numFmtId="2" fontId="8" fillId="10" borderId="5" xfId="0" applyNumberFormat="1" applyFont="1" applyFill="1" applyBorder="1" applyAlignment="1" applyProtection="1">
      <alignment horizontal="center" vertical="center" wrapText="1"/>
    </xf>
    <xf numFmtId="2" fontId="8" fillId="10" borderId="70" xfId="0" applyNumberFormat="1" applyFont="1" applyFill="1" applyBorder="1" applyAlignment="1" applyProtection="1">
      <alignment horizontal="center" vertical="center" wrapText="1"/>
    </xf>
    <xf numFmtId="2" fontId="2" fillId="0" borderId="28" xfId="2" applyNumberFormat="1" applyFont="1" applyFill="1" applyBorder="1" applyAlignment="1" applyProtection="1">
      <alignment horizontal="center" vertical="center" wrapText="1"/>
    </xf>
    <xf numFmtId="2" fontId="2" fillId="0" borderId="47" xfId="2" applyNumberFormat="1" applyFont="1" applyFill="1" applyBorder="1" applyAlignment="1" applyProtection="1">
      <alignment horizontal="center" vertical="center" wrapText="1"/>
    </xf>
    <xf numFmtId="2" fontId="2" fillId="0" borderId="27" xfId="2" applyNumberFormat="1" applyFont="1" applyFill="1" applyBorder="1" applyAlignment="1" applyProtection="1">
      <alignment horizontal="center" vertical="center" wrapText="1"/>
    </xf>
    <xf numFmtId="2" fontId="2" fillId="5" borderId="42" xfId="0" applyNumberFormat="1" applyFont="1" applyFill="1" applyBorder="1" applyAlignment="1" applyProtection="1">
      <alignment horizontal="center" vertical="center"/>
      <protection hidden="1"/>
    </xf>
    <xf numFmtId="2" fontId="2" fillId="5" borderId="41" xfId="0" applyNumberFormat="1" applyFont="1" applyFill="1" applyBorder="1" applyAlignment="1" applyProtection="1">
      <alignment horizontal="center" vertical="center"/>
      <protection hidden="1"/>
    </xf>
    <xf numFmtId="2" fontId="5" fillId="2" borderId="54" xfId="0" applyNumberFormat="1" applyFont="1" applyFill="1" applyBorder="1" applyAlignment="1" applyProtection="1">
      <alignment horizontal="center" vertical="center" wrapText="1"/>
    </xf>
    <xf numFmtId="2" fontId="38" fillId="8" borderId="27" xfId="0" applyNumberFormat="1" applyFont="1" applyFill="1" applyBorder="1" applyAlignment="1" applyProtection="1">
      <alignment horizontal="left" vertical="center"/>
      <protection locked="0"/>
    </xf>
    <xf numFmtId="2" fontId="38" fillId="8" borderId="20" xfId="0" applyNumberFormat="1" applyFont="1" applyFill="1" applyBorder="1" applyAlignment="1" applyProtection="1">
      <alignment horizontal="left" vertical="center"/>
      <protection locked="0"/>
    </xf>
    <xf numFmtId="0" fontId="0" fillId="0" borderId="20" xfId="0" applyBorder="1" applyAlignment="1" applyProtection="1">
      <alignment horizontal="left" vertical="center"/>
      <protection locked="0"/>
    </xf>
    <xf numFmtId="2" fontId="38" fillId="8" borderId="59" xfId="0" applyNumberFormat="1" applyFont="1" applyFill="1" applyBorder="1" applyAlignment="1" applyProtection="1">
      <alignment horizontal="left" vertical="center"/>
      <protection locked="0"/>
    </xf>
    <xf numFmtId="2" fontId="38" fillId="8" borderId="44" xfId="0" applyNumberFormat="1" applyFont="1" applyFill="1" applyBorder="1" applyAlignment="1" applyProtection="1">
      <alignment horizontal="left" vertical="center"/>
      <protection locked="0"/>
    </xf>
    <xf numFmtId="0" fontId="0" fillId="0" borderId="44" xfId="0" applyBorder="1" applyAlignment="1" applyProtection="1">
      <alignment horizontal="left" vertical="center"/>
      <protection locked="0"/>
    </xf>
    <xf numFmtId="0" fontId="35" fillId="3" borderId="7" xfId="0" applyFont="1" applyFill="1" applyBorder="1" applyAlignment="1" applyProtection="1">
      <alignment horizontal="right" vertical="center" wrapText="1"/>
    </xf>
    <xf numFmtId="0" fontId="35" fillId="3" borderId="8" xfId="0" applyFont="1" applyFill="1" applyBorder="1" applyAlignment="1" applyProtection="1">
      <alignment horizontal="right" vertical="center" wrapText="1"/>
    </xf>
    <xf numFmtId="0" fontId="35" fillId="3" borderId="9" xfId="0" applyFont="1" applyFill="1" applyBorder="1" applyAlignment="1" applyProtection="1">
      <alignment horizontal="right" vertical="center" wrapText="1"/>
    </xf>
    <xf numFmtId="0" fontId="35" fillId="3" borderId="11" xfId="0" applyFont="1" applyFill="1" applyBorder="1" applyAlignment="1" applyProtection="1">
      <alignment horizontal="right" vertical="center" wrapText="1"/>
    </xf>
    <xf numFmtId="0" fontId="35" fillId="3" borderId="12" xfId="0" applyFont="1" applyFill="1" applyBorder="1" applyAlignment="1" applyProtection="1">
      <alignment horizontal="right" vertical="center" wrapText="1"/>
    </xf>
    <xf numFmtId="0" fontId="35" fillId="3" borderId="13" xfId="0" applyFont="1" applyFill="1" applyBorder="1" applyAlignment="1" applyProtection="1">
      <alignment horizontal="right" vertical="center" wrapText="1"/>
    </xf>
    <xf numFmtId="0" fontId="11" fillId="8" borderId="40" xfId="0" applyNumberFormat="1" applyFont="1" applyFill="1" applyBorder="1" applyAlignment="1" applyProtection="1">
      <alignment horizontal="left" vertical="center"/>
      <protection locked="0"/>
    </xf>
    <xf numFmtId="0" fontId="11" fillId="8" borderId="41" xfId="0" applyNumberFormat="1" applyFont="1" applyFill="1" applyBorder="1" applyAlignment="1" applyProtection="1">
      <alignment horizontal="left" vertical="center"/>
      <protection locked="0"/>
    </xf>
    <xf numFmtId="1" fontId="6" fillId="0" borderId="20" xfId="1" applyNumberFormat="1" applyFont="1" applyBorder="1" applyAlignment="1">
      <alignment horizontal="center" vertical="center"/>
    </xf>
    <xf numFmtId="2" fontId="6" fillId="0" borderId="20" xfId="1" applyNumberFormat="1" applyFont="1" applyBorder="1" applyAlignment="1">
      <alignment horizontal="center" vertical="center"/>
    </xf>
    <xf numFmtId="0" fontId="5" fillId="0" borderId="28" xfId="1" applyFont="1" applyBorder="1" applyAlignment="1">
      <alignment horizontal="center" vertical="center" wrapText="1"/>
    </xf>
    <xf numFmtId="0" fontId="5" fillId="0" borderId="27" xfId="1" applyFont="1" applyBorder="1" applyAlignment="1">
      <alignment horizontal="center" vertical="center" wrapText="1"/>
    </xf>
    <xf numFmtId="2" fontId="5" fillId="0" borderId="28" xfId="1" applyNumberFormat="1" applyFont="1" applyBorder="1" applyAlignment="1">
      <alignment horizontal="center" vertical="center" wrapText="1"/>
    </xf>
    <xf numFmtId="2" fontId="5" fillId="0" borderId="27" xfId="1" applyNumberFormat="1" applyFont="1" applyBorder="1" applyAlignment="1">
      <alignment horizontal="center" vertical="center" wrapText="1"/>
    </xf>
    <xf numFmtId="0" fontId="6" fillId="0" borderId="47" xfId="0" applyFont="1" applyFill="1" applyBorder="1" applyAlignment="1" applyProtection="1">
      <alignment horizontal="left" vertical="center" wrapText="1"/>
    </xf>
    <xf numFmtId="0" fontId="6" fillId="0" borderId="40" xfId="0" applyFont="1" applyBorder="1" applyAlignment="1" applyProtection="1">
      <alignment horizontal="left" vertical="center" wrapText="1"/>
    </xf>
    <xf numFmtId="2" fontId="8" fillId="0" borderId="14" xfId="0" applyNumberFormat="1" applyFont="1" applyFill="1" applyBorder="1" applyAlignment="1" applyProtection="1">
      <alignment horizontal="right" vertical="center" wrapText="1"/>
    </xf>
    <xf numFmtId="2" fontId="8" fillId="0" borderId="54" xfId="0" applyNumberFormat="1" applyFont="1" applyFill="1" applyBorder="1" applyAlignment="1" applyProtection="1">
      <alignment horizontal="right" vertical="center" wrapText="1"/>
    </xf>
    <xf numFmtId="2" fontId="8" fillId="0" borderId="70" xfId="0" applyNumberFormat="1" applyFont="1" applyFill="1" applyBorder="1" applyAlignment="1" applyProtection="1">
      <alignment horizontal="right" vertical="center" wrapText="1"/>
    </xf>
    <xf numFmtId="0" fontId="6" fillId="0" borderId="0" xfId="0" applyFont="1" applyBorder="1" applyAlignment="1" applyProtection="1">
      <alignment horizontal="left" wrapText="1"/>
    </xf>
    <xf numFmtId="0" fontId="6" fillId="0" borderId="0" xfId="0" applyFont="1" applyBorder="1" applyAlignment="1" applyProtection="1">
      <alignment horizontal="left"/>
    </xf>
    <xf numFmtId="0" fontId="5" fillId="0" borderId="20" xfId="0" applyFont="1" applyFill="1" applyBorder="1" applyAlignment="1" applyProtection="1">
      <alignment horizontal="center" vertical="center"/>
    </xf>
    <xf numFmtId="0" fontId="6" fillId="0" borderId="28" xfId="1" applyFont="1" applyBorder="1" applyAlignment="1">
      <alignment horizontal="center" vertical="center"/>
    </xf>
    <xf numFmtId="0" fontId="6" fillId="0" borderId="27" xfId="1" applyFont="1" applyBorder="1" applyAlignment="1">
      <alignment horizontal="center" vertical="center"/>
    </xf>
    <xf numFmtId="0" fontId="6" fillId="0" borderId="47" xfId="1" applyFont="1" applyBorder="1" applyAlignment="1">
      <alignment horizontal="center" vertical="center"/>
    </xf>
    <xf numFmtId="0" fontId="3" fillId="0" borderId="14" xfId="0" applyFont="1" applyFill="1" applyBorder="1" applyAlignment="1" applyProtection="1">
      <alignment horizontal="right" vertical="center" wrapText="1"/>
    </xf>
    <xf numFmtId="0" fontId="3" fillId="0" borderId="54" xfId="0" applyFont="1" applyFill="1" applyBorder="1" applyAlignment="1" applyProtection="1">
      <alignment horizontal="right" vertical="center"/>
    </xf>
    <xf numFmtId="0" fontId="3" fillId="0" borderId="70" xfId="0" applyFont="1" applyFill="1" applyBorder="1" applyAlignment="1" applyProtection="1">
      <alignment horizontal="right" vertical="center"/>
    </xf>
    <xf numFmtId="0" fontId="5" fillId="0" borderId="47" xfId="1" applyFont="1" applyBorder="1" applyAlignment="1">
      <alignment horizontal="center" vertical="center" wrapText="1"/>
    </xf>
    <xf numFmtId="0" fontId="6" fillId="0" borderId="4" xfId="0" applyFont="1" applyBorder="1" applyAlignment="1" applyProtection="1">
      <alignment horizontal="left" vertical="center" wrapText="1"/>
    </xf>
    <xf numFmtId="0" fontId="6" fillId="0" borderId="53" xfId="0" applyFont="1" applyBorder="1" applyAlignment="1" applyProtection="1">
      <alignment horizontal="left" vertical="center" wrapText="1"/>
    </xf>
    <xf numFmtId="2" fontId="47" fillId="0" borderId="42" xfId="0" applyNumberFormat="1" applyFont="1" applyFill="1" applyBorder="1" applyAlignment="1" applyProtection="1">
      <alignment horizontal="center" vertical="center"/>
    </xf>
    <xf numFmtId="2" fontId="47" fillId="0" borderId="40" xfId="0" applyNumberFormat="1" applyFont="1" applyFill="1" applyBorder="1" applyAlignment="1" applyProtection="1">
      <alignment horizontal="center" vertical="center"/>
    </xf>
    <xf numFmtId="2" fontId="47" fillId="0" borderId="41" xfId="0" applyNumberFormat="1" applyFont="1" applyFill="1" applyBorder="1" applyAlignment="1" applyProtection="1">
      <alignment horizontal="center" vertical="center"/>
    </xf>
    <xf numFmtId="0" fontId="6" fillId="0" borderId="54" xfId="0" applyFont="1" applyBorder="1" applyAlignment="1" applyProtection="1">
      <alignment horizontal="left" vertical="center" wrapText="1"/>
    </xf>
    <xf numFmtId="0" fontId="6" fillId="0" borderId="70" xfId="0" applyFont="1" applyBorder="1" applyAlignment="1" applyProtection="1">
      <alignment horizontal="left" vertical="center" wrapText="1"/>
    </xf>
    <xf numFmtId="1" fontId="5" fillId="2" borderId="5" xfId="0" applyNumberFormat="1" applyFont="1" applyFill="1" applyBorder="1" applyAlignment="1" applyProtection="1">
      <alignment horizontal="center" vertical="center" wrapText="1"/>
    </xf>
    <xf numFmtId="1" fontId="5" fillId="2" borderId="70" xfId="0" applyNumberFormat="1" applyFont="1" applyFill="1" applyBorder="1" applyAlignment="1" applyProtection="1">
      <alignment horizontal="center" vertical="center" wrapText="1"/>
    </xf>
    <xf numFmtId="2" fontId="47" fillId="0" borderId="57" xfId="0" applyNumberFormat="1" applyFont="1" applyFill="1" applyBorder="1" applyAlignment="1" applyProtection="1">
      <alignment horizontal="center" vertical="center"/>
    </xf>
    <xf numFmtId="2" fontId="47" fillId="0" borderId="75" xfId="0" applyNumberFormat="1" applyFont="1" applyFill="1" applyBorder="1" applyAlignment="1" applyProtection="1">
      <alignment horizontal="center" vertical="center"/>
    </xf>
    <xf numFmtId="1" fontId="5" fillId="2" borderId="71" xfId="0" applyNumberFormat="1" applyFont="1" applyFill="1" applyBorder="1" applyAlignment="1" applyProtection="1">
      <alignment horizontal="center" vertical="center" wrapText="1"/>
    </xf>
    <xf numFmtId="1" fontId="5" fillId="2" borderId="72"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6" fillId="0" borderId="51" xfId="0" applyFont="1" applyBorder="1" applyAlignment="1" applyProtection="1">
      <alignment horizontal="left" vertical="center" wrapText="1"/>
    </xf>
    <xf numFmtId="0" fontId="6" fillId="0" borderId="75" xfId="0" applyFont="1" applyBorder="1" applyAlignment="1" applyProtection="1">
      <alignment horizontal="left" vertical="center" wrapText="1"/>
    </xf>
    <xf numFmtId="0" fontId="6" fillId="0" borderId="41" xfId="0" applyFont="1" applyBorder="1" applyAlignment="1" applyProtection="1">
      <alignment horizontal="left" vertical="center" wrapText="1"/>
    </xf>
    <xf numFmtId="0" fontId="5" fillId="0" borderId="8" xfId="0" applyFont="1" applyFill="1" applyBorder="1" applyAlignment="1" applyProtection="1">
      <alignment horizontal="center" vertical="center"/>
    </xf>
    <xf numFmtId="0" fontId="5" fillId="0" borderId="12"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6" fillId="9" borderId="51" xfId="0" applyFont="1" applyFill="1" applyBorder="1" applyAlignment="1" applyProtection="1">
      <alignment horizontal="left" vertical="center"/>
    </xf>
    <xf numFmtId="0" fontId="6" fillId="9" borderId="40" xfId="0" applyFont="1" applyFill="1" applyBorder="1" applyAlignment="1" applyProtection="1">
      <alignment horizontal="left" vertical="center"/>
    </xf>
    <xf numFmtId="0" fontId="2" fillId="0" borderId="1" xfId="0" applyFont="1" applyFill="1" applyBorder="1" applyAlignment="1" applyProtection="1">
      <alignment horizontal="center" vertical="center"/>
    </xf>
    <xf numFmtId="0" fontId="11" fillId="8" borderId="3" xfId="0" applyFont="1" applyFill="1" applyBorder="1" applyAlignment="1" applyProtection="1">
      <alignment horizontal="left" vertical="center" wrapText="1"/>
      <protection locked="0"/>
    </xf>
    <xf numFmtId="0" fontId="11" fillId="8" borderId="59" xfId="0" applyFont="1" applyFill="1" applyBorder="1" applyAlignment="1" applyProtection="1">
      <alignment horizontal="left" vertical="center" wrapText="1"/>
      <protection locked="0"/>
    </xf>
    <xf numFmtId="0" fontId="11" fillId="8" borderId="47" xfId="0" applyFont="1" applyFill="1" applyBorder="1" applyAlignment="1" applyProtection="1">
      <alignment horizontal="left" vertical="center" wrapText="1"/>
      <protection locked="0"/>
    </xf>
    <xf numFmtId="0" fontId="11" fillId="8" borderId="27" xfId="0" applyFont="1" applyFill="1" applyBorder="1" applyAlignment="1" applyProtection="1">
      <alignment horizontal="left" vertical="center" wrapText="1"/>
      <protection locked="0"/>
    </xf>
    <xf numFmtId="0" fontId="6" fillId="16" borderId="8" xfId="0" applyFont="1" applyFill="1" applyBorder="1" applyAlignment="1" applyProtection="1">
      <alignment horizontal="left" vertical="top" wrapText="1"/>
    </xf>
    <xf numFmtId="0" fontId="6" fillId="16" borderId="72" xfId="0" applyFont="1" applyFill="1" applyBorder="1" applyAlignment="1" applyProtection="1">
      <alignment horizontal="left" vertical="top" wrapText="1"/>
    </xf>
    <xf numFmtId="0" fontId="6" fillId="0" borderId="8" xfId="0" applyFont="1" applyBorder="1" applyAlignment="1" applyProtection="1">
      <alignment horizontal="center" vertical="center" wrapText="1"/>
    </xf>
    <xf numFmtId="2" fontId="8" fillId="0" borderId="7" xfId="0" applyNumberFormat="1" applyFont="1" applyFill="1" applyBorder="1" applyAlignment="1" applyProtection="1">
      <alignment horizontal="right" vertical="center" wrapText="1"/>
    </xf>
    <xf numFmtId="2" fontId="8" fillId="0" borderId="8" xfId="0" applyNumberFormat="1" applyFont="1" applyFill="1" applyBorder="1" applyAlignment="1" applyProtection="1">
      <alignment horizontal="right" vertical="center" wrapText="1"/>
    </xf>
    <xf numFmtId="2" fontId="8" fillId="0" borderId="51" xfId="0" applyNumberFormat="1" applyFont="1" applyFill="1" applyBorder="1" applyAlignment="1" applyProtection="1">
      <alignment horizontal="right" vertical="center" wrapText="1"/>
    </xf>
    <xf numFmtId="2" fontId="8" fillId="0" borderId="75" xfId="0" applyNumberFormat="1" applyFont="1" applyFill="1" applyBorder="1" applyAlignment="1" applyProtection="1">
      <alignment horizontal="right" vertical="center" wrapText="1"/>
    </xf>
    <xf numFmtId="0" fontId="6" fillId="19" borderId="8" xfId="0" applyFont="1" applyFill="1" applyBorder="1" applyAlignment="1" applyProtection="1">
      <alignment horizontal="left" vertical="center"/>
    </xf>
    <xf numFmtId="0" fontId="6" fillId="19" borderId="0" xfId="0" applyFont="1" applyFill="1" applyBorder="1" applyAlignment="1" applyProtection="1">
      <alignment horizontal="left" vertical="center"/>
    </xf>
    <xf numFmtId="0" fontId="6" fillId="19" borderId="3" xfId="0" applyFont="1" applyFill="1" applyBorder="1" applyAlignment="1" applyProtection="1">
      <alignment horizontal="left" vertical="center"/>
    </xf>
    <xf numFmtId="0" fontId="6" fillId="16" borderId="3" xfId="0" applyFont="1" applyFill="1" applyBorder="1" applyAlignment="1" applyProtection="1">
      <alignment horizontal="left" vertical="center" wrapText="1"/>
    </xf>
    <xf numFmtId="0" fontId="6" fillId="5" borderId="28" xfId="0" applyFont="1" applyFill="1" applyBorder="1" applyAlignment="1" applyProtection="1">
      <alignment horizontal="center" vertical="center"/>
    </xf>
    <xf numFmtId="0" fontId="6" fillId="5" borderId="47" xfId="0" applyFont="1" applyFill="1" applyBorder="1" applyAlignment="1" applyProtection="1">
      <alignment horizontal="center" vertical="center"/>
    </xf>
    <xf numFmtId="0" fontId="6" fillId="5" borderId="76" xfId="0" applyFont="1" applyFill="1" applyBorder="1" applyAlignment="1" applyProtection="1">
      <alignment horizontal="center" vertical="center"/>
    </xf>
    <xf numFmtId="2" fontId="89" fillId="8" borderId="28" xfId="0" applyNumberFormat="1" applyFont="1" applyFill="1" applyBorder="1" applyAlignment="1" applyProtection="1">
      <alignment horizontal="left" vertical="center" wrapText="1"/>
      <protection locked="0"/>
    </xf>
    <xf numFmtId="2" fontId="89" fillId="8" borderId="47" xfId="0" applyNumberFormat="1" applyFont="1" applyFill="1" applyBorder="1" applyAlignment="1" applyProtection="1">
      <alignment horizontal="left" vertical="center" wrapText="1"/>
      <protection locked="0"/>
    </xf>
    <xf numFmtId="2" fontId="89" fillId="8" borderId="27" xfId="0" applyNumberFormat="1" applyFont="1" applyFill="1" applyBorder="1" applyAlignment="1" applyProtection="1">
      <alignment horizontal="left" vertical="center" wrapText="1"/>
      <protection locked="0"/>
    </xf>
    <xf numFmtId="0" fontId="56" fillId="16" borderId="0" xfId="0" applyFont="1" applyFill="1" applyBorder="1" applyAlignment="1" applyProtection="1">
      <alignment horizontal="left" vertical="top" wrapText="1"/>
    </xf>
    <xf numFmtId="0" fontId="27" fillId="16" borderId="0" xfId="0" applyFont="1" applyFill="1" applyAlignment="1">
      <alignment horizontal="left" vertical="top" wrapText="1"/>
    </xf>
    <xf numFmtId="0" fontId="27" fillId="16" borderId="63" xfId="0" applyFont="1" applyFill="1" applyBorder="1" applyAlignment="1">
      <alignment horizontal="left" vertical="top" wrapText="1"/>
    </xf>
    <xf numFmtId="0" fontId="6" fillId="0" borderId="4" xfId="0" applyFont="1" applyBorder="1" applyAlignment="1" applyProtection="1">
      <alignment horizontal="left" vertical="top" wrapText="1"/>
    </xf>
    <xf numFmtId="0" fontId="6" fillId="0" borderId="53" xfId="0" applyFont="1" applyBorder="1" applyAlignment="1" applyProtection="1">
      <alignment horizontal="left" vertical="top" wrapText="1"/>
    </xf>
    <xf numFmtId="0" fontId="5" fillId="10" borderId="54" xfId="0" applyFont="1" applyFill="1" applyBorder="1" applyAlignment="1" applyProtection="1">
      <alignment horizontal="left" vertical="center" wrapText="1"/>
    </xf>
    <xf numFmtId="0" fontId="5" fillId="10" borderId="43" xfId="0" applyFont="1" applyFill="1" applyBorder="1" applyAlignment="1" applyProtection="1">
      <alignment horizontal="left" vertical="center" wrapText="1"/>
    </xf>
    <xf numFmtId="0" fontId="6" fillId="0" borderId="12"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63" xfId="0" applyFont="1" applyBorder="1" applyAlignment="1" applyProtection="1">
      <alignment horizontal="left" vertical="center" wrapText="1"/>
    </xf>
    <xf numFmtId="0" fontId="6" fillId="0" borderId="73" xfId="0" applyFont="1" applyBorder="1" applyAlignment="1" applyProtection="1">
      <alignment horizontal="left" vertical="center" wrapText="1"/>
    </xf>
    <xf numFmtId="0" fontId="6" fillId="9" borderId="47" xfId="0" applyFont="1" applyFill="1" applyBorder="1" applyAlignment="1" applyProtection="1">
      <alignment horizontal="left" vertical="center"/>
    </xf>
    <xf numFmtId="10" fontId="10" fillId="3" borderId="7" xfId="0" applyNumberFormat="1" applyFont="1" applyFill="1" applyBorder="1" applyAlignment="1" applyProtection="1">
      <alignment horizontal="center" vertical="center"/>
    </xf>
    <xf numFmtId="10" fontId="10" fillId="3" borderId="11" xfId="0" applyNumberFormat="1" applyFont="1" applyFill="1" applyBorder="1" applyAlignment="1" applyProtection="1">
      <alignment horizontal="center" vertical="center"/>
    </xf>
    <xf numFmtId="2" fontId="6" fillId="3" borderId="14" xfId="0" applyNumberFormat="1" applyFont="1" applyFill="1" applyBorder="1" applyAlignment="1" applyProtection="1">
      <alignment horizontal="center" vertical="center"/>
    </xf>
    <xf numFmtId="0" fontId="6" fillId="3" borderId="43" xfId="0" applyFont="1" applyFill="1" applyBorder="1" applyAlignment="1" applyProtection="1">
      <alignment horizontal="center" vertical="center"/>
    </xf>
    <xf numFmtId="0" fontId="6" fillId="0" borderId="3" xfId="0" applyFont="1" applyFill="1" applyBorder="1" applyAlignment="1" applyProtection="1">
      <alignment horizontal="left" vertical="center" wrapText="1"/>
    </xf>
    <xf numFmtId="2" fontId="38" fillId="22" borderId="56" xfId="0" applyNumberFormat="1" applyFont="1" applyFill="1" applyBorder="1" applyAlignment="1" applyProtection="1">
      <alignment horizontal="center" vertical="center"/>
    </xf>
    <xf numFmtId="2" fontId="38" fillId="22" borderId="59" xfId="0" applyNumberFormat="1" applyFont="1" applyFill="1" applyBorder="1" applyAlignment="1" applyProtection="1">
      <alignment horizontal="center" vertical="center"/>
    </xf>
    <xf numFmtId="2" fontId="15" fillId="3" borderId="14" xfId="0" applyNumberFormat="1" applyFont="1" applyFill="1" applyBorder="1" applyAlignment="1" applyProtection="1">
      <alignment horizontal="center" vertical="center"/>
    </xf>
    <xf numFmtId="2" fontId="15" fillId="3" borderId="54" xfId="0" applyNumberFormat="1" applyFont="1" applyFill="1" applyBorder="1" applyAlignment="1" applyProtection="1">
      <alignment horizontal="center" vertical="center"/>
    </xf>
    <xf numFmtId="2" fontId="15" fillId="3" borderId="43" xfId="0" applyNumberFormat="1" applyFont="1" applyFill="1" applyBorder="1" applyAlignment="1" applyProtection="1">
      <alignment horizontal="center" vertical="center"/>
    </xf>
    <xf numFmtId="2" fontId="38" fillId="8" borderId="47" xfId="0" applyNumberFormat="1" applyFont="1" applyFill="1" applyBorder="1" applyAlignment="1" applyProtection="1">
      <alignment horizontal="center" vertical="center"/>
      <protection locked="0"/>
    </xf>
    <xf numFmtId="0" fontId="37" fillId="0" borderId="3" xfId="0" applyFont="1" applyBorder="1" applyAlignment="1" applyProtection="1">
      <alignment horizontal="center" vertical="center"/>
    </xf>
    <xf numFmtId="2" fontId="5" fillId="3" borderId="5" xfId="0" applyNumberFormat="1" applyFont="1" applyFill="1" applyBorder="1" applyAlignment="1" applyProtection="1">
      <alignment horizontal="center" vertical="center" wrapText="1"/>
    </xf>
    <xf numFmtId="2" fontId="5" fillId="3" borderId="70" xfId="0" applyNumberFormat="1" applyFont="1" applyFill="1" applyBorder="1" applyAlignment="1" applyProtection="1">
      <alignment horizontal="center" vertical="center" wrapText="1"/>
    </xf>
    <xf numFmtId="0" fontId="36" fillId="2" borderId="61" xfId="0" applyFont="1" applyFill="1" applyBorder="1" applyAlignment="1" applyProtection="1">
      <alignment horizontal="center" vertical="center"/>
    </xf>
    <xf numFmtId="0" fontId="36" fillId="2" borderId="44" xfId="0" applyFont="1" applyFill="1" applyBorder="1" applyAlignment="1" applyProtection="1">
      <alignment horizontal="center" vertical="center"/>
    </xf>
    <xf numFmtId="0" fontId="6" fillId="0" borderId="8" xfId="0" applyFont="1" applyBorder="1" applyAlignment="1" applyProtection="1">
      <alignment horizontal="center" vertical="center"/>
    </xf>
    <xf numFmtId="0" fontId="6" fillId="0" borderId="72" xfId="0" applyFont="1" applyBorder="1" applyAlignment="1" applyProtection="1">
      <alignment horizontal="center" vertical="center"/>
    </xf>
    <xf numFmtId="1" fontId="35" fillId="0" borderId="28" xfId="0" applyNumberFormat="1" applyFont="1" applyBorder="1" applyAlignment="1" applyProtection="1">
      <alignment horizontal="center" vertical="center"/>
    </xf>
    <xf numFmtId="1" fontId="35" fillId="0" borderId="27" xfId="0" applyNumberFormat="1" applyFont="1" applyBorder="1" applyAlignment="1" applyProtection="1">
      <alignment horizontal="center" vertical="center"/>
    </xf>
    <xf numFmtId="0" fontId="6" fillId="16" borderId="12" xfId="0" applyFont="1" applyFill="1" applyBorder="1" applyAlignment="1" applyProtection="1">
      <alignment horizontal="left" vertical="top" wrapText="1"/>
    </xf>
    <xf numFmtId="0" fontId="6" fillId="16" borderId="73" xfId="0" applyFont="1" applyFill="1" applyBorder="1" applyAlignment="1" applyProtection="1">
      <alignment horizontal="left" vertical="top" wrapText="1"/>
    </xf>
    <xf numFmtId="2" fontId="38" fillId="8" borderId="4" xfId="0" applyNumberFormat="1" applyFont="1" applyFill="1" applyBorder="1" applyAlignment="1" applyProtection="1">
      <alignment horizontal="center" vertical="center"/>
      <protection locked="0"/>
    </xf>
    <xf numFmtId="0" fontId="88" fillId="8" borderId="47" xfId="0" applyFont="1" applyFill="1" applyBorder="1" applyAlignment="1" applyProtection="1">
      <alignment horizontal="left" vertical="center" wrapText="1"/>
      <protection locked="0"/>
    </xf>
    <xf numFmtId="0" fontId="88" fillId="8" borderId="27" xfId="0" applyFont="1" applyFill="1" applyBorder="1" applyAlignment="1" applyProtection="1">
      <alignment horizontal="left" vertical="center" wrapText="1"/>
      <protection locked="0"/>
    </xf>
    <xf numFmtId="0" fontId="6" fillId="0" borderId="47" xfId="0" applyFont="1" applyBorder="1" applyAlignment="1" applyProtection="1">
      <alignment horizontal="left" vertical="center"/>
    </xf>
    <xf numFmtId="0" fontId="6" fillId="0" borderId="27" xfId="0" applyFont="1" applyBorder="1" applyAlignment="1" applyProtection="1">
      <alignment horizontal="left" vertical="center"/>
    </xf>
    <xf numFmtId="2" fontId="47" fillId="0" borderId="28" xfId="0" applyNumberFormat="1" applyFont="1" applyBorder="1" applyAlignment="1" applyProtection="1">
      <alignment horizontal="center" vertical="center"/>
    </xf>
    <xf numFmtId="2" fontId="47" fillId="0" borderId="47" xfId="0" applyNumberFormat="1" applyFont="1" applyBorder="1" applyAlignment="1" applyProtection="1">
      <alignment horizontal="center" vertical="center"/>
    </xf>
    <xf numFmtId="0" fontId="6" fillId="0" borderId="3" xfId="0" applyFont="1" applyBorder="1" applyAlignment="1" applyProtection="1">
      <alignment horizontal="left" vertical="center"/>
    </xf>
    <xf numFmtId="0" fontId="6" fillId="0" borderId="59" xfId="0" applyFont="1" applyBorder="1" applyAlignment="1" applyProtection="1">
      <alignment horizontal="left" vertical="center"/>
    </xf>
    <xf numFmtId="2" fontId="47" fillId="0" borderId="56" xfId="0" applyNumberFormat="1" applyFont="1" applyBorder="1" applyAlignment="1" applyProtection="1">
      <alignment horizontal="center" vertical="center"/>
    </xf>
    <xf numFmtId="2" fontId="47" fillId="0" borderId="59" xfId="0" applyNumberFormat="1" applyFont="1" applyBorder="1" applyAlignment="1" applyProtection="1">
      <alignment horizontal="center" vertical="center"/>
    </xf>
    <xf numFmtId="0" fontId="6" fillId="0" borderId="4" xfId="0" applyFont="1" applyBorder="1" applyAlignment="1" applyProtection="1">
      <alignment horizontal="left" vertical="center"/>
    </xf>
    <xf numFmtId="0" fontId="6" fillId="0" borderId="53" xfId="0" applyFont="1" applyBorder="1" applyAlignment="1" applyProtection="1">
      <alignment horizontal="left" vertical="center"/>
    </xf>
    <xf numFmtId="0" fontId="88" fillId="8" borderId="3" xfId="0" applyFont="1" applyFill="1" applyBorder="1" applyAlignment="1" applyProtection="1">
      <alignment horizontal="left" vertical="center" wrapText="1"/>
      <protection locked="0"/>
    </xf>
    <xf numFmtId="0" fontId="88" fillId="8" borderId="59" xfId="0" applyFont="1" applyFill="1" applyBorder="1" applyAlignment="1" applyProtection="1">
      <alignment horizontal="left" vertical="center" wrapText="1"/>
      <protection locked="0"/>
    </xf>
    <xf numFmtId="2" fontId="38" fillId="8" borderId="3" xfId="0" applyNumberFormat="1" applyFont="1" applyFill="1" applyBorder="1" applyAlignment="1" applyProtection="1">
      <alignment horizontal="center" vertical="center"/>
      <protection locked="0"/>
    </xf>
    <xf numFmtId="2" fontId="47" fillId="0" borderId="27" xfId="0" applyNumberFormat="1" applyFont="1" applyBorder="1" applyAlignment="1" applyProtection="1">
      <alignment horizontal="center" vertical="center"/>
    </xf>
    <xf numFmtId="2" fontId="47" fillId="0" borderId="42" xfId="0" applyNumberFormat="1" applyFont="1" applyBorder="1" applyAlignment="1" applyProtection="1">
      <alignment horizontal="center" vertical="center"/>
    </xf>
    <xf numFmtId="2" fontId="47" fillId="0" borderId="41" xfId="0" applyNumberFormat="1" applyFont="1" applyBorder="1" applyAlignment="1" applyProtection="1">
      <alignment horizontal="center" vertical="center"/>
    </xf>
    <xf numFmtId="2" fontId="38" fillId="8" borderId="40" xfId="0" applyNumberFormat="1" applyFont="1" applyFill="1" applyBorder="1" applyAlignment="1" applyProtection="1">
      <alignment horizontal="center" vertical="center"/>
      <protection locked="0"/>
    </xf>
    <xf numFmtId="0" fontId="6" fillId="0" borderId="51" xfId="0" applyFont="1" applyBorder="1" applyAlignment="1" applyProtection="1">
      <alignment horizontal="left" vertical="center"/>
    </xf>
    <xf numFmtId="0" fontId="6" fillId="0" borderId="75" xfId="0" applyFont="1" applyBorder="1" applyAlignment="1" applyProtection="1">
      <alignment horizontal="left" vertical="center"/>
    </xf>
    <xf numFmtId="2" fontId="8" fillId="0" borderId="11" xfId="0" applyNumberFormat="1" applyFont="1" applyFill="1" applyBorder="1" applyAlignment="1" applyProtection="1">
      <alignment horizontal="right" vertical="center" wrapText="1"/>
    </xf>
    <xf numFmtId="2" fontId="8" fillId="0" borderId="12" xfId="0" applyNumberFormat="1" applyFont="1" applyFill="1" applyBorder="1" applyAlignment="1" applyProtection="1">
      <alignment horizontal="right" vertical="center" wrapText="1"/>
    </xf>
    <xf numFmtId="2" fontId="8" fillId="0" borderId="73" xfId="0" applyNumberFormat="1" applyFont="1" applyFill="1" applyBorder="1" applyAlignment="1" applyProtection="1">
      <alignment horizontal="right" vertical="center" wrapText="1"/>
    </xf>
    <xf numFmtId="0" fontId="5" fillId="2" borderId="54" xfId="0" applyFont="1" applyFill="1" applyBorder="1" applyAlignment="1" applyProtection="1">
      <alignment horizontal="left" vertical="center"/>
    </xf>
    <xf numFmtId="0" fontId="5" fillId="2" borderId="70" xfId="0" applyFont="1" applyFill="1" applyBorder="1" applyAlignment="1" applyProtection="1">
      <alignment horizontal="left" vertical="center"/>
    </xf>
    <xf numFmtId="2" fontId="5" fillId="2" borderId="5" xfId="0" applyNumberFormat="1" applyFont="1" applyFill="1" applyBorder="1" applyAlignment="1" applyProtection="1">
      <alignment horizontal="center" vertical="center" wrapText="1"/>
    </xf>
    <xf numFmtId="2" fontId="5" fillId="2" borderId="70" xfId="0" applyNumberFormat="1" applyFont="1" applyFill="1" applyBorder="1" applyAlignment="1" applyProtection="1">
      <alignment horizontal="center" vertical="center" wrapText="1"/>
    </xf>
    <xf numFmtId="2" fontId="47" fillId="0" borderId="57" xfId="0" applyNumberFormat="1" applyFont="1" applyBorder="1" applyAlignment="1" applyProtection="1">
      <alignment horizontal="center" vertical="center"/>
    </xf>
    <xf numFmtId="2" fontId="47" fillId="0" borderId="75" xfId="0" applyNumberFormat="1" applyFont="1" applyBorder="1" applyAlignment="1" applyProtection="1">
      <alignment horizontal="center" vertical="center"/>
    </xf>
    <xf numFmtId="0" fontId="6" fillId="0" borderId="40" xfId="0" applyFont="1" applyBorder="1" applyAlignment="1" applyProtection="1">
      <alignment horizontal="center" vertical="center"/>
    </xf>
    <xf numFmtId="0" fontId="6" fillId="16" borderId="59" xfId="0" applyFont="1" applyFill="1" applyBorder="1" applyAlignment="1" applyProtection="1">
      <alignment horizontal="left" vertical="center"/>
    </xf>
    <xf numFmtId="0" fontId="3" fillId="3" borderId="54" xfId="0" applyFont="1" applyFill="1" applyBorder="1" applyAlignment="1" applyProtection="1">
      <alignment horizontal="center" vertical="center"/>
    </xf>
    <xf numFmtId="2" fontId="47" fillId="0" borderId="62" xfId="0" applyNumberFormat="1" applyFont="1" applyBorder="1" applyAlignment="1" applyProtection="1">
      <alignment horizontal="center" vertical="center"/>
    </xf>
    <xf numFmtId="2" fontId="47" fillId="0" borderId="4" xfId="0" applyNumberFormat="1" applyFont="1" applyBorder="1" applyAlignment="1" applyProtection="1">
      <alignment horizontal="center" vertical="center"/>
    </xf>
    <xf numFmtId="0" fontId="88" fillId="8" borderId="4" xfId="0" applyFont="1" applyFill="1" applyBorder="1" applyAlignment="1" applyProtection="1">
      <alignment horizontal="left" vertical="center" wrapText="1"/>
      <protection locked="0"/>
    </xf>
    <xf numFmtId="0" fontId="88" fillId="8" borderId="53" xfId="0" applyFont="1" applyFill="1" applyBorder="1" applyAlignment="1" applyProtection="1">
      <alignment horizontal="left" vertical="center" wrapText="1"/>
      <protection locked="0"/>
    </xf>
    <xf numFmtId="2" fontId="47" fillId="0" borderId="53" xfId="0" applyNumberFormat="1" applyFont="1" applyBorder="1" applyAlignment="1" applyProtection="1">
      <alignment horizontal="center" vertical="center"/>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2" fontId="5" fillId="17" borderId="71" xfId="0" applyNumberFormat="1" applyFont="1" applyFill="1" applyBorder="1" applyAlignment="1" applyProtection="1">
      <alignment horizontal="center" vertical="center"/>
    </xf>
    <xf numFmtId="2" fontId="5" fillId="17" borderId="72" xfId="0" applyNumberFormat="1" applyFont="1" applyFill="1" applyBorder="1" applyAlignment="1" applyProtection="1">
      <alignment horizontal="center" vertical="center"/>
    </xf>
    <xf numFmtId="2" fontId="11" fillId="2" borderId="71" xfId="0" applyNumberFormat="1" applyFont="1" applyFill="1" applyBorder="1" applyAlignment="1" applyProtection="1">
      <alignment horizontal="center" vertical="center"/>
    </xf>
    <xf numFmtId="2" fontId="11" fillId="2" borderId="72" xfId="0" applyNumberFormat="1" applyFont="1" applyFill="1" applyBorder="1" applyAlignment="1" applyProtection="1">
      <alignment horizontal="center" vertical="center"/>
    </xf>
    <xf numFmtId="0" fontId="5" fillId="9" borderId="5" xfId="0" applyFont="1" applyFill="1" applyBorder="1" applyAlignment="1" applyProtection="1">
      <alignment horizontal="center" vertical="center" wrapText="1"/>
    </xf>
    <xf numFmtId="0" fontId="5" fillId="9" borderId="70" xfId="0" applyFont="1" applyFill="1" applyBorder="1" applyAlignment="1" applyProtection="1">
      <alignment horizontal="center" vertical="center"/>
    </xf>
    <xf numFmtId="0" fontId="5" fillId="9" borderId="54" xfId="0" applyFont="1" applyFill="1" applyBorder="1" applyAlignment="1" applyProtection="1">
      <alignment horizontal="center" vertical="center"/>
    </xf>
    <xf numFmtId="2" fontId="11" fillId="8" borderId="28" xfId="0" applyNumberFormat="1" applyFont="1" applyFill="1" applyBorder="1" applyAlignment="1" applyProtection="1">
      <alignment horizontal="center" vertical="center" wrapText="1"/>
      <protection locked="0"/>
    </xf>
    <xf numFmtId="2" fontId="11" fillId="8" borderId="27" xfId="0" applyNumberFormat="1" applyFont="1" applyFill="1" applyBorder="1" applyAlignment="1" applyProtection="1">
      <alignment horizontal="center" vertical="center" wrapText="1"/>
      <protection locked="0"/>
    </xf>
    <xf numFmtId="2" fontId="11" fillId="8" borderId="56" xfId="0" applyNumberFormat="1" applyFont="1" applyFill="1" applyBorder="1" applyAlignment="1" applyProtection="1">
      <alignment horizontal="center" vertical="center" wrapText="1"/>
      <protection locked="0"/>
    </xf>
    <xf numFmtId="2" fontId="11" fillId="8" borderId="59" xfId="0" applyNumberFormat="1" applyFont="1" applyFill="1" applyBorder="1" applyAlignment="1" applyProtection="1">
      <alignment horizontal="center" vertical="center" wrapText="1"/>
      <protection locked="0"/>
    </xf>
    <xf numFmtId="0" fontId="3" fillId="5" borderId="14" xfId="0" applyFont="1" applyFill="1" applyBorder="1" applyAlignment="1" applyProtection="1">
      <alignment horizontal="right" vertical="center"/>
    </xf>
    <xf numFmtId="0" fontId="12" fillId="5" borderId="54" xfId="0" applyFont="1" applyFill="1" applyBorder="1" applyAlignment="1" applyProtection="1">
      <alignment horizontal="right" vertical="center"/>
    </xf>
    <xf numFmtId="0" fontId="12" fillId="5" borderId="43" xfId="0" applyFont="1" applyFill="1" applyBorder="1" applyAlignment="1" applyProtection="1">
      <alignment horizontal="right" vertical="center"/>
    </xf>
    <xf numFmtId="2" fontId="11" fillId="0" borderId="14" xfId="0" applyNumberFormat="1" applyFont="1" applyFill="1" applyBorder="1" applyAlignment="1" applyProtection="1">
      <alignment horizontal="center" vertical="center"/>
    </xf>
    <xf numFmtId="0" fontId="11" fillId="0" borderId="43" xfId="0" applyFont="1" applyFill="1" applyBorder="1" applyAlignment="1" applyProtection="1">
      <alignment horizontal="center" vertical="center"/>
    </xf>
    <xf numFmtId="10" fontId="2" fillId="5" borderId="14" xfId="0" applyNumberFormat="1" applyFont="1" applyFill="1" applyBorder="1" applyAlignment="1" applyProtection="1">
      <alignment horizontal="center" vertical="center"/>
      <protection hidden="1"/>
    </xf>
    <xf numFmtId="10" fontId="2" fillId="5" borderId="43" xfId="0" applyNumberFormat="1" applyFont="1" applyFill="1" applyBorder="1" applyAlignment="1" applyProtection="1">
      <alignment horizontal="center" vertical="center"/>
      <protection hidden="1"/>
    </xf>
    <xf numFmtId="0" fontId="2" fillId="0" borderId="14" xfId="0" applyFont="1" applyBorder="1" applyAlignment="1" applyProtection="1">
      <alignment horizontal="center" vertical="center"/>
    </xf>
    <xf numFmtId="0" fontId="2" fillId="0" borderId="54" xfId="0" applyFont="1" applyBorder="1" applyAlignment="1" applyProtection="1">
      <alignment horizontal="center" vertical="center"/>
    </xf>
    <xf numFmtId="0" fontId="2" fillId="0" borderId="43" xfId="0" applyFont="1" applyBorder="1" applyAlignment="1" applyProtection="1">
      <alignment horizontal="center" vertical="center"/>
    </xf>
    <xf numFmtId="0" fontId="6" fillId="0" borderId="47" xfId="0" applyFont="1" applyBorder="1" applyAlignment="1" applyProtection="1">
      <alignment horizontal="left"/>
    </xf>
    <xf numFmtId="0" fontId="6" fillId="0" borderId="27" xfId="0" applyFont="1" applyBorder="1" applyAlignment="1" applyProtection="1">
      <alignment horizontal="left"/>
    </xf>
    <xf numFmtId="0" fontId="6" fillId="0" borderId="3" xfId="0" applyFont="1" applyBorder="1" applyAlignment="1" applyProtection="1">
      <alignment horizontal="left"/>
    </xf>
    <xf numFmtId="0" fontId="6" fillId="0" borderId="59" xfId="0" applyFont="1" applyBorder="1" applyAlignment="1" applyProtection="1">
      <alignment horizontal="left"/>
    </xf>
    <xf numFmtId="0" fontId="5" fillId="0" borderId="14" xfId="0" applyFont="1" applyBorder="1" applyAlignment="1" applyProtection="1">
      <alignment horizontal="left" vertical="center"/>
    </xf>
    <xf numFmtId="0" fontId="5" fillId="0" borderId="54" xfId="0" applyFont="1" applyBorder="1" applyAlignment="1" applyProtection="1">
      <alignment horizontal="left" vertical="center"/>
    </xf>
    <xf numFmtId="0" fontId="5" fillId="0" borderId="43" xfId="0" applyFont="1" applyBorder="1" applyAlignment="1" applyProtection="1">
      <alignment horizontal="left" vertical="center"/>
    </xf>
    <xf numFmtId="0" fontId="3" fillId="0" borderId="8" xfId="0" applyFont="1" applyBorder="1" applyAlignment="1" applyProtection="1">
      <alignment horizontal="center" vertical="center"/>
    </xf>
    <xf numFmtId="0" fontId="3" fillId="0" borderId="72" xfId="0" applyFont="1" applyBorder="1" applyAlignment="1" applyProtection="1">
      <alignment horizontal="center" vertical="center"/>
    </xf>
    <xf numFmtId="0" fontId="36" fillId="2" borderId="71" xfId="0" applyFont="1" applyFill="1" applyBorder="1" applyAlignment="1" applyProtection="1">
      <alignment horizontal="center" vertical="center"/>
    </xf>
    <xf numFmtId="0" fontId="36" fillId="2" borderId="72" xfId="0" applyFont="1" applyFill="1" applyBorder="1" applyAlignment="1" applyProtection="1">
      <alignment horizontal="center" vertical="center"/>
    </xf>
    <xf numFmtId="0" fontId="36" fillId="2" borderId="56" xfId="0" applyFont="1" applyFill="1" applyBorder="1" applyAlignment="1" applyProtection="1">
      <alignment horizontal="center" vertical="center"/>
    </xf>
    <xf numFmtId="0" fontId="36" fillId="2" borderId="59" xfId="0" applyFont="1" applyFill="1" applyBorder="1" applyAlignment="1" applyProtection="1">
      <alignment horizontal="center" vertical="center"/>
    </xf>
    <xf numFmtId="49" fontId="35" fillId="8" borderId="42" xfId="0" applyNumberFormat="1" applyFont="1" applyFill="1" applyBorder="1" applyAlignment="1" applyProtection="1">
      <alignment horizontal="center" vertical="center"/>
      <protection locked="0"/>
    </xf>
    <xf numFmtId="49" fontId="35" fillId="8" borderId="40" xfId="0" applyNumberFormat="1" applyFont="1" applyFill="1" applyBorder="1" applyAlignment="1" applyProtection="1">
      <alignment horizontal="center" vertical="center"/>
      <protection locked="0"/>
    </xf>
    <xf numFmtId="49" fontId="35" fillId="8" borderId="41" xfId="0" applyNumberFormat="1" applyFont="1" applyFill="1" applyBorder="1" applyAlignment="1" applyProtection="1">
      <alignment horizontal="center" vertical="center"/>
      <protection locked="0"/>
    </xf>
    <xf numFmtId="2" fontId="6" fillId="0" borderId="40" xfId="0" applyNumberFormat="1" applyFont="1" applyBorder="1" applyAlignment="1" applyProtection="1">
      <alignment horizontal="right" vertical="center"/>
    </xf>
    <xf numFmtId="2" fontId="6" fillId="0" borderId="41" xfId="0" applyNumberFormat="1" applyFont="1" applyBorder="1" applyAlignment="1" applyProtection="1">
      <alignment horizontal="right" vertical="center"/>
    </xf>
    <xf numFmtId="0" fontId="37" fillId="0" borderId="3" xfId="0" applyFont="1" applyFill="1" applyBorder="1" applyAlignment="1" applyProtection="1">
      <alignment horizontal="center" vertical="center"/>
    </xf>
    <xf numFmtId="0" fontId="37" fillId="0" borderId="59" xfId="0" applyFont="1" applyFill="1" applyBorder="1" applyAlignment="1" applyProtection="1">
      <alignment horizontal="center" vertical="center"/>
    </xf>
    <xf numFmtId="0" fontId="5" fillId="9" borderId="54" xfId="0" applyFont="1" applyFill="1" applyBorder="1" applyAlignment="1" applyProtection="1">
      <alignment horizontal="left" vertical="center"/>
    </xf>
    <xf numFmtId="0" fontId="5" fillId="9" borderId="43" xfId="0" applyFont="1" applyFill="1" applyBorder="1" applyAlignment="1" applyProtection="1">
      <alignment horizontal="left" vertical="center"/>
    </xf>
    <xf numFmtId="0" fontId="3" fillId="2" borderId="14" xfId="0" applyFont="1" applyFill="1" applyBorder="1" applyAlignment="1" applyProtection="1">
      <alignment horizontal="center" vertical="center"/>
    </xf>
    <xf numFmtId="0" fontId="3" fillId="2" borderId="54" xfId="0" applyFont="1" applyFill="1" applyBorder="1" applyAlignment="1" applyProtection="1">
      <alignment horizontal="center" vertical="center"/>
    </xf>
    <xf numFmtId="0" fontId="3" fillId="2" borderId="70" xfId="0" applyFont="1" applyFill="1" applyBorder="1" applyAlignment="1" applyProtection="1">
      <alignment horizontal="center" vertical="center"/>
    </xf>
    <xf numFmtId="0" fontId="6" fillId="0" borderId="40" xfId="0" applyFont="1" applyBorder="1" applyAlignment="1" applyProtection="1">
      <alignment horizontal="left"/>
    </xf>
    <xf numFmtId="0" fontId="6" fillId="0" borderId="41" xfId="0" applyFont="1" applyBorder="1" applyAlignment="1" applyProtection="1">
      <alignment horizontal="left"/>
    </xf>
    <xf numFmtId="0" fontId="5" fillId="9" borderId="54" xfId="0" applyFont="1" applyFill="1" applyBorder="1" applyAlignment="1" applyProtection="1">
      <alignment horizontal="left"/>
    </xf>
    <xf numFmtId="0" fontId="5" fillId="9" borderId="43" xfId="0" applyFont="1" applyFill="1" applyBorder="1" applyAlignment="1" applyProtection="1">
      <alignment horizontal="left"/>
    </xf>
    <xf numFmtId="0" fontId="6" fillId="0" borderId="4" xfId="0" applyFont="1" applyBorder="1" applyAlignment="1" applyProtection="1">
      <alignment horizontal="left"/>
    </xf>
    <xf numFmtId="0" fontId="6" fillId="0" borderId="53" xfId="0" applyFont="1" applyBorder="1" applyAlignment="1" applyProtection="1">
      <alignment horizontal="left"/>
    </xf>
    <xf numFmtId="2" fontId="38" fillId="8" borderId="57" xfId="0" applyNumberFormat="1" applyFont="1" applyFill="1" applyBorder="1" applyAlignment="1" applyProtection="1">
      <alignment horizontal="center" vertical="center"/>
      <protection locked="0"/>
    </xf>
    <xf numFmtId="2" fontId="38" fillId="8" borderId="51" xfId="0" applyNumberFormat="1" applyFont="1" applyFill="1" applyBorder="1" applyAlignment="1" applyProtection="1">
      <alignment horizontal="center" vertical="center"/>
      <protection locked="0"/>
    </xf>
    <xf numFmtId="2" fontId="38" fillId="8" borderId="75" xfId="0" applyNumberFormat="1" applyFont="1" applyFill="1" applyBorder="1" applyAlignment="1" applyProtection="1">
      <alignment horizontal="center" vertical="center"/>
      <protection locked="0"/>
    </xf>
    <xf numFmtId="2" fontId="38" fillId="8" borderId="52" xfId="0" applyNumberFormat="1" applyFont="1" applyFill="1" applyBorder="1" applyAlignment="1" applyProtection="1">
      <alignment horizontal="center" vertical="center"/>
      <protection locked="0"/>
    </xf>
    <xf numFmtId="2" fontId="38" fillId="8" borderId="63" xfId="0" applyNumberFormat="1" applyFont="1" applyFill="1" applyBorder="1" applyAlignment="1" applyProtection="1">
      <alignment horizontal="center" vertical="center"/>
      <protection locked="0"/>
    </xf>
    <xf numFmtId="0" fontId="6" fillId="0" borderId="40" xfId="0" applyFont="1" applyBorder="1" applyAlignment="1" applyProtection="1">
      <alignment horizontal="left" vertical="center"/>
    </xf>
    <xf numFmtId="2" fontId="38" fillId="22" borderId="52" xfId="0" applyNumberFormat="1" applyFont="1" applyFill="1" applyBorder="1" applyAlignment="1" applyProtection="1">
      <alignment horizontal="center" vertical="center"/>
    </xf>
    <xf numFmtId="2" fontId="38" fillId="22" borderId="63" xfId="0" applyNumberFormat="1" applyFont="1" applyFill="1" applyBorder="1" applyAlignment="1" applyProtection="1">
      <alignment horizontal="center" vertical="center"/>
    </xf>
    <xf numFmtId="0" fontId="6" fillId="0" borderId="27" xfId="0" applyFont="1" applyFill="1" applyBorder="1" applyAlignment="1" applyProtection="1">
      <alignment horizontal="left" vertical="center" wrapText="1"/>
    </xf>
    <xf numFmtId="2" fontId="6" fillId="5" borderId="87" xfId="0" applyNumberFormat="1" applyFont="1" applyFill="1" applyBorder="1" applyAlignment="1" applyProtection="1">
      <alignment horizontal="center" vertical="center"/>
    </xf>
    <xf numFmtId="2" fontId="6" fillId="5" borderId="88" xfId="0" applyNumberFormat="1" applyFont="1" applyFill="1" applyBorder="1" applyAlignment="1" applyProtection="1">
      <alignment horizontal="center" vertical="center"/>
    </xf>
    <xf numFmtId="2" fontId="8" fillId="0" borderId="14" xfId="0" applyNumberFormat="1" applyFont="1" applyFill="1" applyBorder="1" applyAlignment="1" applyProtection="1">
      <alignment horizontal="right" vertical="top" wrapText="1"/>
    </xf>
    <xf numFmtId="2" fontId="8" fillId="0" borderId="54" xfId="0" applyNumberFormat="1" applyFont="1" applyFill="1" applyBorder="1" applyAlignment="1" applyProtection="1">
      <alignment horizontal="right" vertical="top" wrapText="1"/>
    </xf>
    <xf numFmtId="2" fontId="8" fillId="0" borderId="70" xfId="0" applyNumberFormat="1" applyFont="1" applyFill="1" applyBorder="1" applyAlignment="1" applyProtection="1">
      <alignment horizontal="right" vertical="top" wrapText="1"/>
    </xf>
    <xf numFmtId="2" fontId="6" fillId="22" borderId="56" xfId="0" applyNumberFormat="1" applyFont="1" applyFill="1" applyBorder="1" applyAlignment="1" applyProtection="1">
      <alignment horizontal="center" vertical="center"/>
      <protection hidden="1"/>
    </xf>
    <xf numFmtId="2" fontId="6" fillId="22" borderId="59" xfId="0" applyNumberFormat="1" applyFont="1" applyFill="1" applyBorder="1" applyAlignment="1" applyProtection="1">
      <alignment horizontal="center" vertical="center"/>
      <protection hidden="1"/>
    </xf>
    <xf numFmtId="2" fontId="38" fillId="8" borderId="41" xfId="0" applyNumberFormat="1" applyFont="1" applyFill="1" applyBorder="1" applyAlignment="1" applyProtection="1">
      <alignment horizontal="left" vertical="center"/>
      <protection locked="0"/>
    </xf>
    <xf numFmtId="2" fontId="38" fillId="8" borderId="31" xfId="0" applyNumberFormat="1" applyFont="1" applyFill="1" applyBorder="1" applyAlignment="1" applyProtection="1">
      <alignment horizontal="left" vertical="center"/>
      <protection locked="0"/>
    </xf>
    <xf numFmtId="0" fontId="0" fillId="0" borderId="31" xfId="0" applyBorder="1" applyAlignment="1" applyProtection="1">
      <alignment horizontal="left" vertical="center"/>
      <protection locked="0"/>
    </xf>
    <xf numFmtId="0" fontId="5" fillId="10" borderId="51" xfId="0" applyFont="1" applyFill="1" applyBorder="1" applyAlignment="1" applyProtection="1">
      <alignment horizontal="left" vertical="center" wrapText="1"/>
    </xf>
    <xf numFmtId="0" fontId="5" fillId="10" borderId="86" xfId="0" applyFont="1" applyFill="1" applyBorder="1" applyAlignment="1" applyProtection="1">
      <alignment horizontal="left" vertical="center" wrapText="1"/>
    </xf>
    <xf numFmtId="2" fontId="2" fillId="5" borderId="28" xfId="0" applyNumberFormat="1" applyFont="1" applyFill="1" applyBorder="1" applyAlignment="1" applyProtection="1">
      <alignment horizontal="center" vertical="center"/>
      <protection hidden="1"/>
    </xf>
    <xf numFmtId="2" fontId="2" fillId="5" borderId="27" xfId="0" applyNumberFormat="1" applyFont="1" applyFill="1" applyBorder="1" applyAlignment="1" applyProtection="1">
      <alignment horizontal="center" vertical="center"/>
      <protection hidden="1"/>
    </xf>
    <xf numFmtId="0" fontId="6" fillId="9" borderId="3" xfId="0" applyFont="1" applyFill="1" applyBorder="1" applyAlignment="1" applyProtection="1">
      <alignment horizontal="left" vertical="center"/>
    </xf>
    <xf numFmtId="0" fontId="5" fillId="10" borderId="5" xfId="0" applyFont="1" applyFill="1" applyBorder="1" applyAlignment="1" applyProtection="1">
      <alignment horizontal="center" vertical="center" wrapText="1"/>
    </xf>
    <xf numFmtId="0" fontId="5" fillId="10" borderId="70" xfId="0" applyFont="1" applyFill="1" applyBorder="1" applyAlignment="1" applyProtection="1">
      <alignment horizontal="center" vertical="center" wrapText="1"/>
    </xf>
    <xf numFmtId="0" fontId="5" fillId="0" borderId="51" xfId="0" applyFont="1" applyFill="1" applyBorder="1" applyAlignment="1" applyProtection="1">
      <alignment horizontal="center" vertical="center"/>
    </xf>
    <xf numFmtId="0" fontId="5" fillId="0" borderId="47" xfId="0" applyFont="1" applyFill="1" applyBorder="1" applyAlignment="1" applyProtection="1">
      <alignment horizontal="center" vertical="center"/>
    </xf>
    <xf numFmtId="0" fontId="5" fillId="0" borderId="40" xfId="0" applyFont="1" applyFill="1" applyBorder="1" applyAlignment="1" applyProtection="1">
      <alignment horizontal="center" vertical="center"/>
    </xf>
    <xf numFmtId="0" fontId="5" fillId="9" borderId="57" xfId="0" applyFont="1" applyFill="1" applyBorder="1" applyAlignment="1" applyProtection="1">
      <alignment horizontal="center" vertical="center" wrapText="1"/>
    </xf>
    <xf numFmtId="0" fontId="5" fillId="9" borderId="75" xfId="0" applyFont="1" applyFill="1" applyBorder="1" applyAlignment="1" applyProtection="1">
      <alignment horizontal="center" vertical="center" wrapText="1"/>
    </xf>
    <xf numFmtId="0" fontId="8" fillId="9" borderId="61" xfId="0" applyFont="1" applyFill="1" applyBorder="1" applyAlignment="1" applyProtection="1">
      <alignment horizontal="center" vertical="center"/>
    </xf>
    <xf numFmtId="0" fontId="0" fillId="0" borderId="69" xfId="0" applyBorder="1" applyProtection="1"/>
    <xf numFmtId="2" fontId="6" fillId="0" borderId="28" xfId="2" applyNumberFormat="1" applyFont="1" applyFill="1" applyBorder="1" applyAlignment="1" applyProtection="1">
      <alignment horizontal="center" vertical="center" wrapText="1"/>
    </xf>
    <xf numFmtId="2" fontId="6" fillId="0" borderId="47" xfId="2" applyNumberFormat="1" applyFont="1" applyFill="1" applyBorder="1" applyAlignment="1" applyProtection="1">
      <alignment horizontal="center" vertical="center" wrapText="1"/>
    </xf>
    <xf numFmtId="2" fontId="6" fillId="0" borderId="27" xfId="2" applyNumberFormat="1" applyFont="1" applyFill="1" applyBorder="1" applyAlignment="1" applyProtection="1">
      <alignment horizontal="center" vertical="center" wrapText="1"/>
    </xf>
    <xf numFmtId="2" fontId="5" fillId="0" borderId="3" xfId="2" applyNumberFormat="1" applyFont="1" applyFill="1" applyBorder="1" applyAlignment="1" applyProtection="1">
      <alignment horizontal="center" vertical="center" wrapText="1"/>
    </xf>
    <xf numFmtId="2" fontId="5" fillId="0" borderId="59" xfId="2" applyNumberFormat="1" applyFont="1" applyFill="1" applyBorder="1" applyAlignment="1" applyProtection="1">
      <alignment horizontal="center" vertical="center" wrapText="1"/>
    </xf>
    <xf numFmtId="2" fontId="8" fillId="9" borderId="71" xfId="0" applyNumberFormat="1" applyFont="1" applyFill="1" applyBorder="1" applyAlignment="1" applyProtection="1">
      <alignment horizontal="center" vertical="center" wrapText="1"/>
    </xf>
    <xf numFmtId="2" fontId="8" fillId="9" borderId="72" xfId="0" applyNumberFormat="1" applyFont="1" applyFill="1" applyBorder="1" applyAlignment="1" applyProtection="1">
      <alignment horizontal="center" vertical="center" wrapText="1"/>
    </xf>
    <xf numFmtId="2" fontId="8" fillId="9" borderId="74" xfId="0" applyNumberFormat="1" applyFont="1" applyFill="1" applyBorder="1" applyAlignment="1" applyProtection="1">
      <alignment horizontal="center" vertical="center" wrapText="1"/>
    </xf>
    <xf numFmtId="2" fontId="8" fillId="9" borderId="73" xfId="0" applyNumberFormat="1" applyFont="1" applyFill="1" applyBorder="1" applyAlignment="1" applyProtection="1">
      <alignment horizontal="center" vertical="center" wrapText="1"/>
    </xf>
    <xf numFmtId="0" fontId="3" fillId="9" borderId="7" xfId="0" applyFont="1" applyFill="1" applyBorder="1" applyAlignment="1" applyProtection="1">
      <alignment horizontal="center" vertical="center" wrapText="1"/>
    </xf>
    <xf numFmtId="0" fontId="3" fillId="9" borderId="8" xfId="0" applyFont="1" applyFill="1" applyBorder="1" applyAlignment="1" applyProtection="1">
      <alignment horizontal="center" vertical="center"/>
    </xf>
    <xf numFmtId="0" fontId="3" fillId="9" borderId="72" xfId="0" applyFont="1" applyFill="1" applyBorder="1" applyAlignment="1" applyProtection="1">
      <alignment horizontal="center" vertical="center"/>
    </xf>
    <xf numFmtId="0" fontId="3" fillId="9" borderId="11" xfId="0" applyFont="1" applyFill="1" applyBorder="1" applyAlignment="1" applyProtection="1">
      <alignment horizontal="center" vertical="center"/>
    </xf>
    <xf numFmtId="0" fontId="3" fillId="9" borderId="12" xfId="0" applyFont="1" applyFill="1" applyBorder="1" applyAlignment="1" applyProtection="1">
      <alignment horizontal="center" vertical="center"/>
    </xf>
    <xf numFmtId="0" fontId="3" fillId="9" borderId="73" xfId="0" applyFont="1" applyFill="1" applyBorder="1" applyAlignment="1" applyProtection="1">
      <alignment horizontal="center" vertical="center"/>
    </xf>
    <xf numFmtId="2" fontId="5" fillId="15" borderId="77" xfId="2" applyNumberFormat="1" applyFont="1" applyFill="1" applyBorder="1" applyAlignment="1" applyProtection="1">
      <alignment horizontal="right" vertical="top" wrapText="1"/>
    </xf>
    <xf numFmtId="2" fontId="5" fillId="15" borderId="78" xfId="2" applyNumberFormat="1" applyFont="1" applyFill="1" applyBorder="1" applyAlignment="1" applyProtection="1">
      <alignment horizontal="right" vertical="top" wrapText="1"/>
    </xf>
    <xf numFmtId="2" fontId="5" fillId="15" borderId="79" xfId="2" applyNumberFormat="1" applyFont="1" applyFill="1" applyBorder="1" applyAlignment="1" applyProtection="1">
      <alignment horizontal="right" vertical="top" wrapText="1"/>
    </xf>
    <xf numFmtId="2" fontId="5" fillId="15" borderId="80" xfId="2" applyNumberFormat="1" applyFont="1" applyFill="1" applyBorder="1" applyAlignment="1" applyProtection="1">
      <alignment horizontal="right" vertical="top" wrapText="1"/>
    </xf>
    <xf numFmtId="2" fontId="5" fillId="15" borderId="81" xfId="2" applyNumberFormat="1" applyFont="1" applyFill="1" applyBorder="1" applyAlignment="1" applyProtection="1">
      <alignment horizontal="right" vertical="top" wrapText="1"/>
    </xf>
    <xf numFmtId="2" fontId="5" fillId="15" borderId="82" xfId="2" applyNumberFormat="1" applyFont="1" applyFill="1" applyBorder="1" applyAlignment="1" applyProtection="1">
      <alignment horizontal="right" vertical="top" wrapText="1"/>
    </xf>
    <xf numFmtId="2" fontId="5" fillId="15" borderId="83" xfId="2" applyNumberFormat="1" applyFont="1" applyFill="1" applyBorder="1" applyAlignment="1" applyProtection="1">
      <alignment horizontal="right" vertical="top" wrapText="1"/>
    </xf>
    <xf numFmtId="2" fontId="5" fillId="15" borderId="84" xfId="2" applyNumberFormat="1" applyFont="1" applyFill="1" applyBorder="1" applyAlignment="1" applyProtection="1">
      <alignment horizontal="right" vertical="top" wrapText="1"/>
    </xf>
    <xf numFmtId="2" fontId="5" fillId="15" borderId="85" xfId="2" applyNumberFormat="1" applyFont="1" applyFill="1" applyBorder="1" applyAlignment="1" applyProtection="1">
      <alignment horizontal="right" vertical="top" wrapText="1"/>
    </xf>
    <xf numFmtId="2" fontId="8" fillId="9" borderId="65" xfId="0" applyNumberFormat="1" applyFont="1" applyFill="1" applyBorder="1" applyAlignment="1" applyProtection="1">
      <alignment horizontal="center" vertical="center" wrapText="1"/>
    </xf>
    <xf numFmtId="0" fontId="0" fillId="0" borderId="58" xfId="0" applyBorder="1" applyProtection="1"/>
    <xf numFmtId="0" fontId="6" fillId="0" borderId="41" xfId="0" applyFont="1" applyBorder="1" applyAlignment="1" applyProtection="1">
      <alignment horizontal="center" vertical="center"/>
    </xf>
    <xf numFmtId="0" fontId="6" fillId="0" borderId="41" xfId="0" applyFont="1" applyBorder="1" applyAlignment="1" applyProtection="1">
      <alignment horizontal="left" vertical="center"/>
    </xf>
    <xf numFmtId="2" fontId="5" fillId="15" borderId="49" xfId="2" applyNumberFormat="1" applyFont="1" applyFill="1" applyBorder="1" applyAlignment="1" applyProtection="1">
      <alignment horizontal="center" vertical="center" wrapText="1"/>
    </xf>
    <xf numFmtId="2" fontId="5" fillId="15" borderId="44" xfId="2" applyNumberFormat="1" applyFont="1" applyFill="1" applyBorder="1" applyAlignment="1" applyProtection="1">
      <alignment horizontal="center" vertical="center" wrapText="1"/>
    </xf>
    <xf numFmtId="0" fontId="11" fillId="8" borderId="47" xfId="0" applyNumberFormat="1" applyFont="1" applyFill="1" applyBorder="1" applyAlignment="1" applyProtection="1">
      <alignment horizontal="left" vertical="center"/>
      <protection locked="0"/>
    </xf>
    <xf numFmtId="0" fontId="11" fillId="8" borderId="27" xfId="0" applyNumberFormat="1" applyFont="1" applyFill="1" applyBorder="1" applyAlignment="1" applyProtection="1">
      <alignment horizontal="left" vertical="center"/>
      <protection locked="0"/>
    </xf>
    <xf numFmtId="0" fontId="11" fillId="8" borderId="3" xfId="0" applyNumberFormat="1" applyFont="1" applyFill="1" applyBorder="1" applyAlignment="1" applyProtection="1">
      <alignment horizontal="left" vertical="center"/>
      <protection locked="0"/>
    </xf>
    <xf numFmtId="0" fontId="11" fillId="8" borderId="59" xfId="0" applyNumberFormat="1" applyFont="1" applyFill="1" applyBorder="1" applyAlignment="1" applyProtection="1">
      <alignment horizontal="left" vertical="center"/>
      <protection locked="0"/>
    </xf>
    <xf numFmtId="0" fontId="6" fillId="0" borderId="0" xfId="2" applyNumberFormat="1" applyFont="1" applyFill="1" applyBorder="1" applyAlignment="1" applyProtection="1">
      <alignment vertical="center" wrapText="1"/>
    </xf>
    <xf numFmtId="2" fontId="8" fillId="10" borderId="57" xfId="0" applyNumberFormat="1" applyFont="1" applyFill="1" applyBorder="1" applyAlignment="1" applyProtection="1">
      <alignment horizontal="center" vertical="center" wrapText="1"/>
    </xf>
    <xf numFmtId="2" fontId="8" fillId="10" borderId="75" xfId="0" applyNumberFormat="1" applyFont="1" applyFill="1" applyBorder="1" applyAlignment="1" applyProtection="1">
      <alignment horizontal="center" vertical="center" wrapText="1"/>
    </xf>
    <xf numFmtId="2" fontId="6" fillId="5" borderId="28" xfId="0" applyNumberFormat="1" applyFont="1" applyFill="1" applyBorder="1" applyAlignment="1" applyProtection="1">
      <alignment horizontal="center" vertical="center"/>
      <protection hidden="1"/>
    </xf>
    <xf numFmtId="2" fontId="6" fillId="5" borderId="27" xfId="0" applyNumberFormat="1" applyFont="1" applyFill="1" applyBorder="1" applyAlignment="1" applyProtection="1">
      <alignment horizontal="center" vertical="center"/>
      <protection hidden="1"/>
    </xf>
    <xf numFmtId="2" fontId="47" fillId="0" borderId="28" xfId="0" applyNumberFormat="1" applyFont="1" applyFill="1" applyBorder="1" applyAlignment="1" applyProtection="1">
      <alignment horizontal="center" vertical="center"/>
    </xf>
    <xf numFmtId="2" fontId="47" fillId="0" borderId="27" xfId="0" applyNumberFormat="1" applyFont="1" applyFill="1" applyBorder="1" applyAlignment="1" applyProtection="1">
      <alignment horizontal="center" vertical="center"/>
    </xf>
    <xf numFmtId="2" fontId="11" fillId="8" borderId="62" xfId="0" applyNumberFormat="1" applyFont="1" applyFill="1" applyBorder="1" applyAlignment="1" applyProtection="1">
      <alignment horizontal="center" vertical="center"/>
      <protection locked="0"/>
    </xf>
    <xf numFmtId="2" fontId="11" fillId="8" borderId="53" xfId="0" applyNumberFormat="1" applyFont="1" applyFill="1" applyBorder="1" applyAlignment="1" applyProtection="1">
      <alignment horizontal="center" vertical="center"/>
      <protection locked="0"/>
    </xf>
    <xf numFmtId="2" fontId="47" fillId="0" borderId="68" xfId="0" applyNumberFormat="1" applyFont="1" applyBorder="1" applyAlignment="1" applyProtection="1">
      <alignment horizontal="center" vertical="center"/>
    </xf>
    <xf numFmtId="2" fontId="8" fillId="0" borderId="28" xfId="2" applyNumberFormat="1" applyFont="1" applyFill="1" applyBorder="1" applyAlignment="1" applyProtection="1">
      <alignment horizontal="center" vertical="center" wrapText="1"/>
    </xf>
    <xf numFmtId="2" fontId="8" fillId="0" borderId="47" xfId="2" applyNumberFormat="1" applyFont="1" applyFill="1" applyBorder="1" applyAlignment="1" applyProtection="1">
      <alignment horizontal="center" vertical="center" wrapText="1"/>
    </xf>
    <xf numFmtId="2" fontId="8" fillId="0" borderId="27" xfId="2" applyNumberFormat="1" applyFont="1" applyFill="1" applyBorder="1" applyAlignment="1" applyProtection="1">
      <alignment horizontal="center" vertical="center" wrapText="1"/>
    </xf>
    <xf numFmtId="2" fontId="5" fillId="2" borderId="54" xfId="0" applyNumberFormat="1" applyFont="1" applyFill="1" applyBorder="1" applyAlignment="1" applyProtection="1">
      <alignment horizontal="left" vertical="center" wrapText="1"/>
    </xf>
    <xf numFmtId="2" fontId="5" fillId="2" borderId="70" xfId="0" applyNumberFormat="1" applyFont="1" applyFill="1" applyBorder="1" applyAlignment="1" applyProtection="1">
      <alignment horizontal="left" vertical="center" wrapText="1"/>
    </xf>
    <xf numFmtId="1" fontId="5" fillId="2" borderId="6" xfId="0" applyNumberFormat="1" applyFont="1" applyFill="1" applyBorder="1" applyAlignment="1" applyProtection="1">
      <alignment horizontal="center" vertical="center" wrapText="1"/>
    </xf>
    <xf numFmtId="0" fontId="6" fillId="9" borderId="8" xfId="0" applyFont="1" applyFill="1" applyBorder="1" applyAlignment="1" applyProtection="1">
      <alignment horizontal="left" vertical="center"/>
    </xf>
    <xf numFmtId="0" fontId="6" fillId="9" borderId="0" xfId="0" applyFont="1" applyFill="1" applyBorder="1" applyAlignment="1" applyProtection="1">
      <alignment horizontal="left" vertical="center"/>
    </xf>
    <xf numFmtId="0" fontId="6" fillId="9" borderId="12" xfId="0" applyFont="1" applyFill="1" applyBorder="1" applyAlignment="1" applyProtection="1">
      <alignment horizontal="left" vertical="center"/>
    </xf>
    <xf numFmtId="0" fontId="6" fillId="9" borderId="0" xfId="0" applyFont="1" applyFill="1" applyBorder="1" applyAlignment="1" applyProtection="1">
      <alignment horizontal="center" vertical="center"/>
    </xf>
    <xf numFmtId="0" fontId="6" fillId="9" borderId="3" xfId="0" applyFont="1" applyFill="1" applyBorder="1" applyAlignment="1" applyProtection="1">
      <alignment horizontal="center" vertical="center"/>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2" fontId="2" fillId="0" borderId="64" xfId="0" applyNumberFormat="1" applyFont="1" applyBorder="1" applyAlignment="1" applyProtection="1">
      <alignment horizontal="center" vertical="center"/>
      <protection hidden="1"/>
    </xf>
    <xf numFmtId="0" fontId="6" fillId="0" borderId="3" xfId="0" applyFont="1" applyBorder="1" applyAlignment="1" applyProtection="1">
      <alignment horizontal="left" wrapText="1"/>
    </xf>
    <xf numFmtId="0" fontId="6" fillId="0" borderId="59" xfId="0" applyFont="1" applyBorder="1" applyAlignment="1" applyProtection="1">
      <alignment horizontal="left" wrapText="1"/>
    </xf>
    <xf numFmtId="0" fontId="8" fillId="9" borderId="61" xfId="0" applyFont="1" applyFill="1" applyBorder="1" applyAlignment="1" applyProtection="1">
      <alignment horizontal="center" vertical="center" wrapText="1"/>
    </xf>
    <xf numFmtId="0" fontId="8" fillId="9" borderId="69" xfId="0" applyFont="1" applyFill="1" applyBorder="1" applyAlignment="1" applyProtection="1">
      <alignment horizontal="center" vertical="center" wrapText="1"/>
    </xf>
    <xf numFmtId="2" fontId="8" fillId="9" borderId="58" xfId="0" applyNumberFormat="1" applyFont="1" applyFill="1" applyBorder="1" applyAlignment="1" applyProtection="1">
      <alignment horizontal="center" vertical="center" wrapText="1"/>
    </xf>
    <xf numFmtId="0" fontId="6" fillId="0" borderId="68" xfId="0" applyFont="1" applyBorder="1" applyAlignment="1" applyProtection="1">
      <alignment horizontal="center" vertical="center"/>
    </xf>
    <xf numFmtId="2" fontId="111" fillId="8" borderId="28" xfId="0" applyNumberFormat="1" applyFont="1" applyFill="1" applyBorder="1" applyAlignment="1" applyProtection="1">
      <alignment horizontal="left" vertical="center" wrapText="1"/>
      <protection locked="0"/>
    </xf>
    <xf numFmtId="2" fontId="111" fillId="8" borderId="47" xfId="0" applyNumberFormat="1" applyFont="1" applyFill="1" applyBorder="1" applyAlignment="1" applyProtection="1">
      <alignment horizontal="left" vertical="center" wrapText="1"/>
      <protection locked="0"/>
    </xf>
    <xf numFmtId="0" fontId="5" fillId="9" borderId="7" xfId="0" applyFont="1" applyFill="1" applyBorder="1" applyAlignment="1" applyProtection="1">
      <alignment horizontal="center" vertical="center"/>
    </xf>
    <xf numFmtId="0" fontId="5" fillId="9" borderId="11" xfId="0" applyFont="1" applyFill="1" applyBorder="1" applyAlignment="1" applyProtection="1">
      <alignment horizontal="center" vertical="center"/>
    </xf>
    <xf numFmtId="0" fontId="5" fillId="9" borderId="8" xfId="0" applyFont="1" applyFill="1" applyBorder="1" applyAlignment="1" applyProtection="1">
      <alignment horizontal="left" vertical="center"/>
    </xf>
    <xf numFmtId="0" fontId="5" fillId="9" borderId="72" xfId="0" applyFont="1" applyFill="1" applyBorder="1" applyAlignment="1" applyProtection="1">
      <alignment horizontal="left" vertical="center"/>
    </xf>
    <xf numFmtId="0" fontId="5" fillId="9" borderId="12" xfId="0" applyFont="1" applyFill="1" applyBorder="1" applyAlignment="1" applyProtection="1">
      <alignment horizontal="left" vertical="center"/>
    </xf>
    <xf numFmtId="0" fontId="5" fillId="9" borderId="73" xfId="0" applyFont="1" applyFill="1" applyBorder="1" applyAlignment="1" applyProtection="1">
      <alignment horizontal="left" vertical="center"/>
    </xf>
    <xf numFmtId="0" fontId="5" fillId="9" borderId="71" xfId="0" applyFont="1" applyFill="1" applyBorder="1" applyAlignment="1" applyProtection="1">
      <alignment horizontal="center" vertical="center" wrapText="1"/>
    </xf>
    <xf numFmtId="0" fontId="5" fillId="9" borderId="72" xfId="0" applyFont="1" applyFill="1" applyBorder="1" applyAlignment="1" applyProtection="1">
      <alignment horizontal="center" vertical="center"/>
    </xf>
    <xf numFmtId="0" fontId="5" fillId="9" borderId="8" xfId="0" applyFont="1" applyFill="1" applyBorder="1" applyAlignment="1" applyProtection="1">
      <alignment horizontal="center" vertical="center" wrapText="1"/>
    </xf>
    <xf numFmtId="0" fontId="5" fillId="9" borderId="72" xfId="0" applyFont="1" applyFill="1" applyBorder="1" applyAlignment="1" applyProtection="1">
      <alignment horizontal="center" vertical="center" wrapText="1"/>
    </xf>
    <xf numFmtId="0" fontId="5" fillId="9" borderId="74" xfId="0" applyFont="1" applyFill="1" applyBorder="1" applyAlignment="1" applyProtection="1">
      <alignment horizontal="center" vertical="center" wrapText="1"/>
    </xf>
    <xf numFmtId="0" fontId="5" fillId="9" borderId="12" xfId="0" applyFont="1" applyFill="1" applyBorder="1" applyAlignment="1" applyProtection="1">
      <alignment horizontal="center" vertical="center" wrapText="1"/>
    </xf>
    <xf numFmtId="0" fontId="5" fillId="9" borderId="73"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xf>
    <xf numFmtId="0" fontId="6" fillId="0" borderId="59" xfId="0" applyFont="1" applyFill="1" applyBorder="1" applyAlignment="1" applyProtection="1">
      <alignment horizontal="left" vertical="center"/>
    </xf>
    <xf numFmtId="0" fontId="3" fillId="9" borderId="7" xfId="0" applyFont="1" applyFill="1" applyBorder="1" applyAlignment="1" applyProtection="1">
      <alignment horizontal="center" vertical="center"/>
    </xf>
    <xf numFmtId="0" fontId="5" fillId="9" borderId="65" xfId="0" applyFont="1" applyFill="1" applyBorder="1" applyAlignment="1" applyProtection="1">
      <alignment horizontal="center" vertical="center" wrapText="1"/>
    </xf>
    <xf numFmtId="0" fontId="5" fillId="9" borderId="58" xfId="0" applyFont="1" applyFill="1" applyBorder="1" applyAlignment="1" applyProtection="1">
      <alignment horizontal="center" vertical="center" wrapText="1"/>
    </xf>
    <xf numFmtId="0" fontId="6" fillId="0" borderId="40" xfId="0" applyFont="1" applyFill="1" applyBorder="1" applyAlignment="1" applyProtection="1">
      <alignment horizontal="left" vertical="center" wrapText="1"/>
    </xf>
    <xf numFmtId="0" fontId="6" fillId="0" borderId="40" xfId="0" applyFont="1" applyFill="1" applyBorder="1" applyAlignment="1" applyProtection="1">
      <alignment horizontal="left" vertical="center"/>
    </xf>
    <xf numFmtId="0" fontId="6" fillId="0" borderId="41" xfId="0" applyFont="1" applyFill="1" applyBorder="1" applyAlignment="1" applyProtection="1">
      <alignment horizontal="left" vertical="center"/>
    </xf>
    <xf numFmtId="0" fontId="5" fillId="10" borderId="54" xfId="0" applyFont="1" applyFill="1" applyBorder="1" applyAlignment="1" applyProtection="1">
      <alignment horizontal="left" wrapText="1"/>
    </xf>
    <xf numFmtId="0" fontId="5" fillId="10" borderId="43" xfId="0" applyFont="1" applyFill="1" applyBorder="1" applyAlignment="1" applyProtection="1">
      <alignment horizontal="left" wrapText="1"/>
    </xf>
    <xf numFmtId="0" fontId="5" fillId="9" borderId="54" xfId="0" applyFont="1" applyFill="1" applyBorder="1" applyAlignment="1" applyProtection="1">
      <alignment horizontal="center" vertical="center" wrapText="1"/>
    </xf>
    <xf numFmtId="0" fontId="5" fillId="9" borderId="70" xfId="0" applyFont="1" applyFill="1" applyBorder="1" applyAlignment="1" applyProtection="1">
      <alignment horizontal="center" vertical="center" wrapText="1"/>
    </xf>
    <xf numFmtId="0" fontId="5" fillId="2" borderId="54" xfId="0" applyFont="1" applyFill="1" applyBorder="1" applyAlignment="1" applyProtection="1">
      <alignment horizontal="left" vertical="center" wrapText="1"/>
    </xf>
    <xf numFmtId="2" fontId="111" fillId="8" borderId="56" xfId="0" applyNumberFormat="1" applyFont="1" applyFill="1" applyBorder="1" applyAlignment="1" applyProtection="1">
      <alignment horizontal="center" vertical="center"/>
      <protection locked="0"/>
    </xf>
    <xf numFmtId="2" fontId="111" fillId="8" borderId="59" xfId="0" applyNumberFormat="1" applyFont="1" applyFill="1" applyBorder="1" applyAlignment="1" applyProtection="1">
      <alignment horizontal="center" vertical="center"/>
      <protection locked="0"/>
    </xf>
    <xf numFmtId="2" fontId="111" fillId="8" borderId="28" xfId="0" applyNumberFormat="1" applyFont="1" applyFill="1" applyBorder="1" applyAlignment="1" applyProtection="1">
      <alignment horizontal="center" vertical="center"/>
      <protection locked="0"/>
    </xf>
    <xf numFmtId="2" fontId="111" fillId="8" borderId="27" xfId="0" applyNumberFormat="1" applyFont="1" applyFill="1" applyBorder="1" applyAlignment="1" applyProtection="1">
      <alignment horizontal="center" vertical="center"/>
      <protection locked="0"/>
    </xf>
    <xf numFmtId="2" fontId="111" fillId="8" borderId="42" xfId="0" applyNumberFormat="1" applyFont="1" applyFill="1" applyBorder="1" applyAlignment="1" applyProtection="1">
      <alignment horizontal="center" vertical="center"/>
      <protection locked="0"/>
    </xf>
    <xf numFmtId="2" fontId="111" fillId="8" borderId="41" xfId="0" applyNumberFormat="1" applyFont="1" applyFill="1" applyBorder="1" applyAlignment="1" applyProtection="1">
      <alignment horizontal="center" vertical="center"/>
      <protection locked="0"/>
    </xf>
    <xf numFmtId="0" fontId="6" fillId="0" borderId="0" xfId="0" applyFont="1" applyBorder="1" applyAlignment="1" applyProtection="1">
      <alignment horizontal="center" vertical="center"/>
    </xf>
    <xf numFmtId="0" fontId="6" fillId="0" borderId="3" xfId="0" applyFont="1" applyBorder="1" applyAlignment="1" applyProtection="1">
      <alignment horizontal="center" vertical="center"/>
    </xf>
    <xf numFmtId="0" fontId="5" fillId="2" borderId="54" xfId="0" applyFont="1" applyFill="1" applyBorder="1" applyAlignment="1" applyProtection="1">
      <alignment horizontal="left" wrapText="1"/>
    </xf>
    <xf numFmtId="49" fontId="6" fillId="0" borderId="28" xfId="0" applyNumberFormat="1" applyFont="1" applyFill="1" applyBorder="1" applyAlignment="1">
      <alignment horizontal="left" vertical="top"/>
    </xf>
    <xf numFmtId="49" fontId="6" fillId="0" borderId="47" xfId="0" applyNumberFormat="1" applyFont="1" applyFill="1" applyBorder="1" applyAlignment="1">
      <alignment horizontal="left" vertical="top"/>
    </xf>
    <xf numFmtId="49" fontId="6" fillId="0" borderId="27" xfId="0" applyNumberFormat="1" applyFont="1" applyFill="1" applyBorder="1" applyAlignment="1">
      <alignment horizontal="left" vertical="top"/>
    </xf>
    <xf numFmtId="49" fontId="2" fillId="18" borderId="28" xfId="0" applyNumberFormat="1" applyFont="1" applyFill="1" applyBorder="1" applyAlignment="1" applyProtection="1">
      <alignment horizontal="left" vertical="top" wrapText="1" indent="1"/>
      <protection locked="0"/>
    </xf>
    <xf numFmtId="0" fontId="0" fillId="0" borderId="47" xfId="0" applyBorder="1" applyAlignment="1" applyProtection="1">
      <alignment horizontal="left" vertical="top" wrapText="1" indent="1"/>
      <protection locked="0"/>
    </xf>
    <xf numFmtId="0" fontId="0" fillId="0" borderId="27" xfId="0" applyBorder="1" applyAlignment="1" applyProtection="1">
      <alignment horizontal="left" vertical="top" wrapText="1" indent="1"/>
      <protection locked="0"/>
    </xf>
    <xf numFmtId="14" fontId="6" fillId="0" borderId="28" xfId="0" applyNumberFormat="1" applyFont="1" applyBorder="1" applyAlignment="1">
      <alignment horizontal="left" vertical="center"/>
    </xf>
    <xf numFmtId="0" fontId="6" fillId="0" borderId="47" xfId="0" applyFont="1" applyBorder="1" applyAlignment="1">
      <alignment horizontal="left" vertical="center"/>
    </xf>
    <xf numFmtId="0" fontId="58" fillId="0" borderId="47" xfId="0" applyFont="1" applyBorder="1" applyAlignment="1">
      <alignment horizontal="left" vertical="center"/>
    </xf>
    <xf numFmtId="0" fontId="58" fillId="0" borderId="27" xfId="0" applyFont="1" applyBorder="1" applyAlignment="1">
      <alignment horizontal="left" vertical="center"/>
    </xf>
    <xf numFmtId="49" fontId="6" fillId="0" borderId="28" xfId="0" applyNumberFormat="1" applyFont="1" applyFill="1" applyBorder="1" applyAlignment="1">
      <alignment horizontal="left" vertical="center"/>
    </xf>
    <xf numFmtId="49" fontId="6" fillId="0" borderId="47" xfId="0" applyNumberFormat="1" applyFont="1" applyFill="1" applyBorder="1" applyAlignment="1">
      <alignment horizontal="left" vertical="center"/>
    </xf>
    <xf numFmtId="49" fontId="6" fillId="0" borderId="27" xfId="0" applyNumberFormat="1" applyFont="1" applyFill="1" applyBorder="1" applyAlignment="1">
      <alignment horizontal="left" vertical="center"/>
    </xf>
    <xf numFmtId="0" fontId="6" fillId="0" borderId="0" xfId="0" applyNumberFormat="1" applyFont="1" applyBorder="1" applyAlignment="1" applyProtection="1">
      <alignment horizontal="left" vertical="center" wrapText="1"/>
    </xf>
    <xf numFmtId="0" fontId="6" fillId="0" borderId="0" xfId="0" applyNumberFormat="1" applyFont="1" applyBorder="1" applyAlignment="1" applyProtection="1">
      <alignment horizontal="left" vertical="center"/>
    </xf>
    <xf numFmtId="0" fontId="6" fillId="0" borderId="20" xfId="0" applyNumberFormat="1" applyFont="1" applyBorder="1" applyAlignment="1" applyProtection="1">
      <alignment horizontal="left" vertical="center"/>
    </xf>
    <xf numFmtId="1" fontId="109" fillId="0" borderId="28" xfId="0" applyNumberFormat="1" applyFont="1" applyBorder="1" applyAlignment="1">
      <alignment horizontal="center"/>
    </xf>
    <xf numFmtId="1" fontId="109" fillId="0" borderId="27" xfId="0" applyNumberFormat="1" applyFont="1" applyBorder="1" applyAlignment="1">
      <alignment horizontal="center"/>
    </xf>
    <xf numFmtId="0" fontId="6" fillId="0" borderId="0" xfId="0" applyNumberFormat="1" applyFont="1" applyBorder="1" applyAlignment="1" applyProtection="1">
      <alignment horizontal="left" vertical="center" wrapText="1"/>
      <protection locked="0"/>
    </xf>
    <xf numFmtId="49" fontId="2" fillId="18" borderId="28" xfId="0" applyNumberFormat="1" applyFont="1" applyFill="1" applyBorder="1" applyAlignment="1" applyProtection="1">
      <alignment horizontal="left" vertical="center" indent="1"/>
      <protection locked="0"/>
    </xf>
    <xf numFmtId="0" fontId="0" fillId="0" borderId="47" xfId="0" applyBorder="1" applyAlignment="1" applyProtection="1">
      <alignment horizontal="left" vertical="center" indent="1"/>
      <protection locked="0"/>
    </xf>
    <xf numFmtId="0" fontId="0" fillId="0" borderId="27" xfId="0" applyBorder="1" applyAlignment="1" applyProtection="1">
      <alignment horizontal="left" vertical="center" indent="1"/>
      <protection locked="0"/>
    </xf>
    <xf numFmtId="0" fontId="6" fillId="0" borderId="52" xfId="0" applyNumberFormat="1" applyFont="1" applyBorder="1" applyAlignment="1" applyProtection="1">
      <alignment horizontal="left" vertical="center" wrapText="1"/>
    </xf>
    <xf numFmtId="0" fontId="6" fillId="0" borderId="52"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5" fillId="0" borderId="47" xfId="0" applyFont="1" applyBorder="1" applyAlignment="1">
      <alignment horizontal="left"/>
    </xf>
    <xf numFmtId="49" fontId="6" fillId="0" borderId="0" xfId="0" applyNumberFormat="1" applyFont="1" applyBorder="1" applyAlignment="1">
      <alignment horizontal="left" vertical="top" wrapText="1"/>
    </xf>
    <xf numFmtId="0" fontId="2" fillId="18" borderId="28" xfId="0" applyNumberFormat="1" applyFont="1" applyFill="1" applyBorder="1" applyAlignment="1" applyProtection="1">
      <alignment horizontal="left" vertical="top" wrapText="1"/>
      <protection locked="0"/>
    </xf>
    <xf numFmtId="0" fontId="2" fillId="18" borderId="47" xfId="0" applyNumberFormat="1" applyFont="1" applyFill="1" applyBorder="1" applyAlignment="1" applyProtection="1">
      <alignment horizontal="left" vertical="top" wrapText="1"/>
      <protection locked="0"/>
    </xf>
    <xf numFmtId="0" fontId="2" fillId="18" borderId="27" xfId="0" applyNumberFormat="1" applyFont="1" applyFill="1" applyBorder="1" applyAlignment="1" applyProtection="1">
      <alignment horizontal="left" vertical="top" wrapText="1"/>
      <protection locked="0"/>
    </xf>
    <xf numFmtId="49" fontId="6" fillId="0" borderId="3" xfId="0" applyNumberFormat="1" applyFont="1" applyBorder="1" applyAlignment="1">
      <alignment horizontal="left" vertical="center"/>
    </xf>
    <xf numFmtId="0" fontId="58" fillId="0" borderId="47" xfId="0" applyFont="1" applyFill="1" applyBorder="1" applyAlignment="1">
      <alignment horizontal="left" vertical="center"/>
    </xf>
    <xf numFmtId="0" fontId="2" fillId="18" borderId="28" xfId="0" applyFont="1" applyFill="1" applyBorder="1" applyAlignment="1" applyProtection="1">
      <alignment horizontal="left" vertical="center" indent="1"/>
      <protection locked="0"/>
    </xf>
    <xf numFmtId="0" fontId="2" fillId="18" borderId="47" xfId="0" applyFont="1" applyFill="1" applyBorder="1" applyAlignment="1" applyProtection="1">
      <alignment horizontal="left" vertical="center" indent="1"/>
      <protection locked="0"/>
    </xf>
    <xf numFmtId="0" fontId="2" fillId="0" borderId="27" xfId="0" applyFont="1" applyBorder="1" applyAlignment="1" applyProtection="1">
      <alignment horizontal="left" vertical="center" indent="1"/>
      <protection locked="0"/>
    </xf>
    <xf numFmtId="49" fontId="8" fillId="2" borderId="54" xfId="0" applyNumberFormat="1" applyFont="1" applyFill="1" applyBorder="1" applyAlignment="1" applyProtection="1">
      <alignment horizontal="center" vertical="center" wrapText="1"/>
    </xf>
    <xf numFmtId="49" fontId="56" fillId="0" borderId="0" xfId="0" applyNumberFormat="1" applyFont="1" applyBorder="1" applyAlignment="1">
      <alignment horizontal="left" vertical="top" wrapText="1"/>
    </xf>
    <xf numFmtId="0" fontId="5" fillId="0" borderId="3" xfId="0" applyFont="1" applyBorder="1" applyAlignment="1">
      <alignment horizontal="left"/>
    </xf>
    <xf numFmtId="49" fontId="5" fillId="0" borderId="54" xfId="0" applyNumberFormat="1" applyFont="1" applyBorder="1" applyAlignment="1">
      <alignment horizontal="left" vertical="center"/>
    </xf>
    <xf numFmtId="0" fontId="62" fillId="18" borderId="28" xfId="0" applyNumberFormat="1" applyFont="1" applyFill="1" applyBorder="1" applyAlignment="1" applyProtection="1">
      <alignment horizontal="left" vertical="center" wrapText="1" indent="1"/>
      <protection locked="0"/>
    </xf>
    <xf numFmtId="0" fontId="69" fillId="18" borderId="47" xfId="0" applyFont="1" applyFill="1" applyBorder="1" applyAlignment="1" applyProtection="1">
      <alignment horizontal="left" vertical="center" indent="1"/>
      <protection locked="0"/>
    </xf>
    <xf numFmtId="0" fontId="69" fillId="18" borderId="27" xfId="0" applyFont="1" applyFill="1" applyBorder="1" applyAlignment="1" applyProtection="1">
      <alignment horizontal="left" vertical="center" indent="1"/>
      <protection locked="0"/>
    </xf>
    <xf numFmtId="0" fontId="2" fillId="0" borderId="28" xfId="3" applyFont="1" applyFill="1" applyBorder="1" applyAlignment="1">
      <alignment horizontal="center" vertical="center"/>
    </xf>
    <xf numFmtId="0" fontId="2" fillId="0" borderId="27" xfId="3" applyFont="1" applyFill="1" applyBorder="1" applyAlignment="1">
      <alignment horizontal="center" vertical="center"/>
    </xf>
    <xf numFmtId="2" fontId="2" fillId="0" borderId="0" xfId="3" applyNumberFormat="1" applyFont="1" applyAlignment="1">
      <alignment horizontal="left" vertical="center" wrapText="1"/>
    </xf>
    <xf numFmtId="0" fontId="2" fillId="0" borderId="20" xfId="3" applyFont="1" applyBorder="1" applyAlignment="1">
      <alignment horizontal="center" vertical="center"/>
    </xf>
    <xf numFmtId="0" fontId="8" fillId="9" borderId="20" xfId="3" applyFont="1" applyFill="1" applyBorder="1" applyAlignment="1">
      <alignment horizontal="center" vertical="center" wrapText="1"/>
    </xf>
    <xf numFmtId="0" fontId="8" fillId="9" borderId="20" xfId="3" applyFont="1" applyFill="1" applyBorder="1" applyAlignment="1">
      <alignment horizontal="center" vertical="center"/>
    </xf>
    <xf numFmtId="0" fontId="2" fillId="0" borderId="34" xfId="0" applyFont="1" applyBorder="1" applyAlignment="1">
      <alignment horizontal="left" vertical="center" wrapText="1"/>
    </xf>
    <xf numFmtId="0" fontId="2" fillId="0" borderId="20" xfId="0" applyFont="1" applyBorder="1" applyAlignment="1">
      <alignment horizontal="left" vertical="center" wrapText="1"/>
    </xf>
    <xf numFmtId="0" fontId="2" fillId="0" borderId="35" xfId="0" applyFont="1" applyBorder="1" applyAlignment="1">
      <alignment horizontal="left" wrapText="1"/>
    </xf>
    <xf numFmtId="0" fontId="2" fillId="0" borderId="31" xfId="0" applyFont="1" applyBorder="1" applyAlignment="1">
      <alignment horizontal="left"/>
    </xf>
    <xf numFmtId="9" fontId="2" fillId="0" borderId="28" xfId="0" applyNumberFormat="1" applyFont="1" applyBorder="1" applyAlignment="1">
      <alignment horizontal="center" vertical="center"/>
    </xf>
    <xf numFmtId="9" fontId="2" fillId="0" borderId="27" xfId="0" applyNumberFormat="1" applyFont="1" applyBorder="1" applyAlignment="1">
      <alignment horizontal="center" vertical="center"/>
    </xf>
    <xf numFmtId="0" fontId="2" fillId="0" borderId="27" xfId="0" applyFont="1" applyBorder="1" applyAlignment="1">
      <alignment horizontal="center" vertical="center"/>
    </xf>
    <xf numFmtId="0" fontId="2" fillId="0" borderId="0" xfId="3" applyFont="1" applyAlignment="1">
      <alignment horizontal="left" vertical="top" wrapText="1"/>
    </xf>
    <xf numFmtId="0" fontId="2" fillId="0" borderId="0" xfId="0" applyFont="1" applyFill="1" applyAlignment="1">
      <alignment horizontal="left" vertical="center" wrapText="1"/>
    </xf>
    <xf numFmtId="0" fontId="8" fillId="9" borderId="28" xfId="3" applyFont="1" applyFill="1" applyBorder="1" applyAlignment="1">
      <alignment horizontal="center" wrapText="1"/>
    </xf>
    <xf numFmtId="0" fontId="2" fillId="9" borderId="27" xfId="0" applyFont="1" applyFill="1" applyBorder="1" applyAlignment="1">
      <alignment horizontal="center" wrapText="1"/>
    </xf>
    <xf numFmtId="0" fontId="8" fillId="9" borderId="28" xfId="3" applyFont="1" applyFill="1" applyBorder="1" applyAlignment="1">
      <alignment horizontal="center" vertical="center"/>
    </xf>
    <xf numFmtId="0" fontId="8" fillId="9" borderId="27" xfId="3" applyFont="1" applyFill="1" applyBorder="1" applyAlignment="1">
      <alignment horizontal="center" vertical="center"/>
    </xf>
    <xf numFmtId="0" fontId="2" fillId="0" borderId="20" xfId="3" applyFont="1" applyBorder="1" applyAlignment="1">
      <alignment horizontal="center" vertical="center" wrapText="1"/>
    </xf>
    <xf numFmtId="0" fontId="8" fillId="9" borderId="49" xfId="3" applyFont="1" applyFill="1" applyBorder="1" applyAlignment="1">
      <alignment horizontal="center" vertical="center"/>
    </xf>
    <xf numFmtId="0" fontId="8" fillId="9" borderId="44" xfId="0" applyFont="1" applyFill="1" applyBorder="1" applyAlignment="1">
      <alignment horizontal="center" vertical="center"/>
    </xf>
    <xf numFmtId="0" fontId="8" fillId="9" borderId="47" xfId="0" applyFont="1" applyFill="1" applyBorder="1" applyAlignment="1">
      <alignment horizontal="center" vertical="center"/>
    </xf>
    <xf numFmtId="0" fontId="8" fillId="9" borderId="27" xfId="0" applyFont="1" applyFill="1" applyBorder="1" applyAlignment="1">
      <alignment horizontal="center" vertical="center"/>
    </xf>
    <xf numFmtId="0" fontId="8" fillId="3" borderId="20" xfId="3" applyFont="1" applyFill="1" applyBorder="1" applyAlignment="1">
      <alignment horizontal="center" vertical="center"/>
    </xf>
    <xf numFmtId="0" fontId="8" fillId="3" borderId="20" xfId="0" applyFont="1" applyFill="1" applyBorder="1" applyAlignment="1">
      <alignment horizontal="center" vertical="center"/>
    </xf>
    <xf numFmtId="0" fontId="2" fillId="0" borderId="0" xfId="0" quotePrefix="1" applyFont="1" applyAlignment="1">
      <alignment horizontal="left" vertical="top" wrapText="1"/>
    </xf>
    <xf numFmtId="0" fontId="8" fillId="19" borderId="32" xfId="0" applyFont="1" applyFill="1" applyBorder="1" applyAlignment="1">
      <alignment horizontal="center"/>
    </xf>
    <xf numFmtId="0" fontId="8" fillId="19" borderId="30" xfId="0" applyFont="1" applyFill="1" applyBorder="1" applyAlignment="1">
      <alignment horizontal="center"/>
    </xf>
    <xf numFmtId="0" fontId="8" fillId="19" borderId="57" xfId="0" applyFont="1" applyFill="1" applyBorder="1" applyAlignment="1">
      <alignment horizontal="center"/>
    </xf>
    <xf numFmtId="0" fontId="8" fillId="19" borderId="75" xfId="0" applyFont="1" applyFill="1" applyBorder="1" applyAlignment="1">
      <alignment horizontal="center"/>
    </xf>
    <xf numFmtId="9" fontId="2" fillId="0" borderId="42" xfId="0" applyNumberFormat="1" applyFont="1" applyBorder="1" applyAlignment="1">
      <alignment horizontal="center" vertical="center"/>
    </xf>
    <xf numFmtId="0" fontId="2" fillId="0" borderId="41" xfId="0" applyFont="1" applyBorder="1" applyAlignment="1">
      <alignment horizontal="center" vertical="center"/>
    </xf>
    <xf numFmtId="0" fontId="2" fillId="0" borderId="0" xfId="3" applyFont="1" applyFill="1" applyAlignment="1">
      <alignment vertical="top" wrapText="1"/>
    </xf>
    <xf numFmtId="0" fontId="2" fillId="0" borderId="0" xfId="0" applyFont="1" applyFill="1" applyAlignment="1">
      <alignment vertical="top" wrapText="1"/>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2" fillId="3" borderId="20" xfId="0" applyFont="1" applyFill="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xf>
    <xf numFmtId="49" fontId="64" fillId="0" borderId="46" xfId="0" applyNumberFormat="1" applyFont="1" applyFill="1" applyBorder="1" applyAlignment="1" applyProtection="1">
      <alignment horizontal="center" vertical="center" wrapText="1"/>
      <protection hidden="1"/>
    </xf>
    <xf numFmtId="49" fontId="64" fillId="0" borderId="47" xfId="0" applyNumberFormat="1" applyFont="1" applyFill="1" applyBorder="1" applyAlignment="1" applyProtection="1">
      <alignment horizontal="center" vertical="center" wrapText="1"/>
      <protection hidden="1"/>
    </xf>
    <xf numFmtId="49" fontId="64" fillId="0" borderId="27" xfId="0" applyNumberFormat="1" applyFont="1" applyFill="1" applyBorder="1" applyAlignment="1" applyProtection="1">
      <alignment horizontal="center" vertical="center" wrapText="1"/>
      <protection hidden="1"/>
    </xf>
    <xf numFmtId="200" fontId="64" fillId="0" borderId="28" xfId="0" applyNumberFormat="1" applyFont="1" applyFill="1" applyBorder="1" applyAlignment="1" applyProtection="1">
      <alignment horizontal="center" vertical="center" wrapText="1"/>
      <protection hidden="1"/>
    </xf>
    <xf numFmtId="200" fontId="101" fillId="0" borderId="27" xfId="0" applyNumberFormat="1" applyFont="1" applyBorder="1" applyAlignment="1">
      <alignment horizontal="center" vertical="center" wrapText="1"/>
    </xf>
    <xf numFmtId="49" fontId="64" fillId="0" borderId="2" xfId="0" applyNumberFormat="1" applyFont="1" applyFill="1" applyBorder="1" applyAlignment="1">
      <alignment horizontal="center" vertical="center" wrapText="1"/>
    </xf>
    <xf numFmtId="49" fontId="64" fillId="0" borderId="3" xfId="0" applyNumberFormat="1" applyFont="1" applyFill="1" applyBorder="1" applyAlignment="1">
      <alignment horizontal="center" vertical="center" wrapText="1"/>
    </xf>
    <xf numFmtId="49" fontId="64" fillId="0" borderId="59" xfId="0" applyNumberFormat="1" applyFont="1" applyFill="1" applyBorder="1" applyAlignment="1">
      <alignment horizontal="center"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6" xfId="0" applyFont="1" applyBorder="1" applyAlignment="1" applyProtection="1">
      <alignment horizontal="center" vertical="center"/>
      <protection hidden="1"/>
    </xf>
    <xf numFmtId="0" fontId="2" fillId="0" borderId="47" xfId="0" applyFont="1" applyBorder="1" applyAlignment="1" applyProtection="1">
      <alignment horizontal="center" vertical="center"/>
      <protection hidden="1"/>
    </xf>
    <xf numFmtId="0" fontId="2" fillId="0" borderId="27" xfId="0" applyFont="1" applyBorder="1" applyAlignment="1" applyProtection="1">
      <alignment horizontal="center" vertical="center"/>
      <protection hidden="1"/>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49" fontId="64" fillId="0" borderId="50" xfId="0" applyNumberFormat="1" applyFont="1" applyFill="1" applyBorder="1" applyAlignment="1">
      <alignment horizontal="center" vertical="center" wrapText="1"/>
    </xf>
    <xf numFmtId="49" fontId="64" fillId="0" borderId="51" xfId="0" applyNumberFormat="1" applyFont="1" applyFill="1" applyBorder="1" applyAlignment="1">
      <alignment horizontal="center" vertical="center" wrapText="1"/>
    </xf>
    <xf numFmtId="49" fontId="64" fillId="0" borderId="75" xfId="0" applyNumberFormat="1" applyFont="1" applyFill="1" applyBorder="1" applyAlignment="1">
      <alignment horizontal="center" vertical="center" wrapText="1"/>
    </xf>
    <xf numFmtId="200" fontId="64" fillId="0" borderId="57" xfId="0" applyNumberFormat="1" applyFont="1" applyFill="1" applyBorder="1" applyAlignment="1" applyProtection="1">
      <alignment horizontal="center" vertical="center" wrapText="1"/>
    </xf>
    <xf numFmtId="200" fontId="101" fillId="0" borderId="75" xfId="0" applyNumberFormat="1" applyFont="1" applyBorder="1" applyAlignment="1">
      <alignment horizontal="center" vertical="center" wrapText="1"/>
    </xf>
    <xf numFmtId="2" fontId="3" fillId="0" borderId="42" xfId="0" applyNumberFormat="1" applyFont="1" applyBorder="1" applyAlignment="1">
      <alignment horizontal="center" vertical="center"/>
    </xf>
    <xf numFmtId="2" fontId="3" fillId="0" borderId="41" xfId="0" applyNumberFormat="1" applyFont="1" applyBorder="1" applyAlignment="1">
      <alignment horizontal="center" vertical="center"/>
    </xf>
    <xf numFmtId="2" fontId="64" fillId="0" borderId="56" xfId="0" applyNumberFormat="1" applyFont="1" applyBorder="1" applyAlignment="1" applyProtection="1">
      <alignment horizontal="center" vertical="center"/>
      <protection hidden="1"/>
    </xf>
    <xf numFmtId="2" fontId="64" fillId="0" borderId="59" xfId="0" applyNumberFormat="1" applyFont="1" applyBorder="1" applyAlignment="1" applyProtection="1">
      <alignment horizontal="center" vertical="center"/>
      <protection hidden="1"/>
    </xf>
    <xf numFmtId="2" fontId="64" fillId="0" borderId="28" xfId="0" applyNumberFormat="1" applyFont="1" applyBorder="1" applyAlignment="1" applyProtection="1">
      <alignment horizontal="center" vertical="center"/>
      <protection hidden="1"/>
    </xf>
    <xf numFmtId="2" fontId="64" fillId="0" borderId="27" xfId="0" applyNumberFormat="1" applyFont="1" applyBorder="1" applyAlignment="1" applyProtection="1">
      <alignment horizontal="center" vertical="center"/>
      <protection hidden="1"/>
    </xf>
    <xf numFmtId="2" fontId="64" fillId="0" borderId="28" xfId="0" applyNumberFormat="1" applyFont="1" applyBorder="1" applyAlignment="1">
      <alignment horizontal="center" vertical="center"/>
    </xf>
    <xf numFmtId="2" fontId="64" fillId="0" borderId="27" xfId="0" applyNumberFormat="1" applyFont="1" applyBorder="1" applyAlignment="1">
      <alignment horizontal="center" vertical="center"/>
    </xf>
    <xf numFmtId="0" fontId="2" fillId="0" borderId="28" xfId="0" applyFont="1" applyBorder="1" applyAlignment="1">
      <alignment horizontal="left" vertical="center"/>
    </xf>
    <xf numFmtId="0" fontId="0" fillId="0" borderId="47" xfId="0" applyBorder="1" applyAlignment="1">
      <alignment vertical="center"/>
    </xf>
    <xf numFmtId="0" fontId="0" fillId="0" borderId="27" xfId="0" applyBorder="1" applyAlignment="1">
      <alignment vertical="center"/>
    </xf>
    <xf numFmtId="0" fontId="2" fillId="0" borderId="47" xfId="0" applyFont="1" applyBorder="1" applyAlignment="1">
      <alignment horizontal="left" vertical="center"/>
    </xf>
    <xf numFmtId="0" fontId="2" fillId="0" borderId="27" xfId="0" applyFont="1" applyBorder="1" applyAlignment="1">
      <alignment horizontal="left" vertical="center"/>
    </xf>
    <xf numFmtId="0" fontId="5" fillId="2" borderId="8" xfId="0" applyFont="1" applyFill="1" applyBorder="1" applyAlignment="1">
      <alignment horizontal="center" vertical="center"/>
    </xf>
    <xf numFmtId="0" fontId="5" fillId="2" borderId="72" xfId="0" applyFont="1" applyFill="1" applyBorder="1" applyAlignment="1">
      <alignment horizontal="center" vertical="center"/>
    </xf>
    <xf numFmtId="2" fontId="5" fillId="2" borderId="71" xfId="0" applyNumberFormat="1" applyFont="1" applyFill="1" applyBorder="1" applyAlignment="1" applyProtection="1">
      <alignment horizontal="center" vertical="center" wrapText="1"/>
    </xf>
    <xf numFmtId="2" fontId="5" fillId="2" borderId="72" xfId="0" applyNumberFormat="1" applyFont="1" applyFill="1" applyBorder="1" applyAlignment="1" applyProtection="1">
      <alignment horizontal="center" vertical="center" wrapText="1"/>
    </xf>
    <xf numFmtId="49" fontId="64" fillId="4" borderId="3" xfId="0" applyNumberFormat="1" applyFont="1" applyFill="1" applyBorder="1" applyAlignment="1" applyProtection="1">
      <alignment horizontal="center" vertical="center" wrapText="1"/>
      <protection hidden="1"/>
    </xf>
    <xf numFmtId="49" fontId="64" fillId="4" borderId="59" xfId="0" applyNumberFormat="1" applyFont="1" applyFill="1" applyBorder="1" applyAlignment="1" applyProtection="1">
      <alignment horizontal="center" vertical="center" wrapText="1"/>
      <protection hidden="1"/>
    </xf>
    <xf numFmtId="200" fontId="107" fillId="0" borderId="56" xfId="0" applyNumberFormat="1" applyFont="1" applyFill="1" applyBorder="1" applyAlignment="1" applyProtection="1">
      <alignment horizontal="center" vertical="center" wrapText="1"/>
    </xf>
    <xf numFmtId="200" fontId="101" fillId="0" borderId="59" xfId="0" applyNumberFormat="1" applyFont="1" applyBorder="1" applyAlignment="1">
      <alignment horizontal="center" vertical="center" wrapText="1"/>
    </xf>
    <xf numFmtId="2" fontId="64" fillId="0" borderId="56" xfId="0" applyNumberFormat="1" applyFont="1" applyBorder="1" applyAlignment="1" applyProtection="1">
      <alignment horizontal="center" vertical="center" wrapText="1"/>
      <protection hidden="1"/>
    </xf>
    <xf numFmtId="0" fontId="101" fillId="0" borderId="59" xfId="0" applyFont="1" applyBorder="1" applyAlignment="1">
      <alignment horizontal="center" vertical="center" wrapText="1"/>
    </xf>
    <xf numFmtId="0" fontId="8" fillId="0" borderId="12" xfId="0" applyFont="1" applyBorder="1" applyAlignment="1">
      <alignment vertical="center"/>
    </xf>
    <xf numFmtId="0" fontId="52" fillId="0" borderId="12" xfId="0" applyFont="1" applyBorder="1" applyAlignment="1">
      <alignment vertical="center"/>
    </xf>
    <xf numFmtId="0" fontId="8" fillId="0" borderId="7" xfId="0" applyFont="1" applyBorder="1" applyAlignment="1">
      <alignment horizontal="center"/>
    </xf>
    <xf numFmtId="0" fontId="0" fillId="0" borderId="8" xfId="0" applyBorder="1" applyAlignment="1"/>
    <xf numFmtId="0" fontId="0" fillId="0" borderId="9" xfId="0" applyBorder="1" applyAlignment="1"/>
    <xf numFmtId="0" fontId="8" fillId="0" borderId="11" xfId="0" applyFont="1" applyBorder="1" applyAlignment="1">
      <alignment horizontal="center" vertical="top"/>
    </xf>
    <xf numFmtId="0" fontId="0" fillId="0" borderId="12" xfId="0" applyBorder="1" applyAlignment="1"/>
    <xf numFmtId="0" fontId="0" fillId="0" borderId="13" xfId="0" applyBorder="1" applyAlignment="1"/>
    <xf numFmtId="0" fontId="8" fillId="0" borderId="14" xfId="0" applyFont="1" applyBorder="1" applyAlignment="1">
      <alignment vertical="center"/>
    </xf>
    <xf numFmtId="0" fontId="8" fillId="0" borderId="54" xfId="0" applyFont="1" applyBorder="1" applyAlignment="1">
      <alignment vertical="center"/>
    </xf>
    <xf numFmtId="0" fontId="8" fillId="0" borderId="43" xfId="0" applyFont="1" applyBorder="1" applyAlignment="1">
      <alignment vertical="center"/>
    </xf>
    <xf numFmtId="0" fontId="47" fillId="0" borderId="28" xfId="0" applyFont="1" applyFill="1" applyBorder="1" applyAlignment="1">
      <alignment horizontal="left" vertical="center"/>
    </xf>
    <xf numFmtId="0" fontId="70" fillId="0" borderId="47" xfId="0" applyFont="1" applyFill="1" applyBorder="1" applyAlignment="1">
      <alignment vertical="center"/>
    </xf>
    <xf numFmtId="0" fontId="70" fillId="0" borderId="27" xfId="0" applyFont="1" applyFill="1" applyBorder="1" applyAlignment="1">
      <alignment vertical="center"/>
    </xf>
    <xf numFmtId="0" fontId="3" fillId="0" borderId="8"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60" fillId="0" borderId="0" xfId="0" applyFont="1" applyFill="1" applyBorder="1" applyAlignment="1" applyProtection="1">
      <alignment horizontal="left" vertical="center"/>
    </xf>
    <xf numFmtId="0" fontId="2" fillId="0" borderId="0" xfId="0" applyFont="1" applyBorder="1" applyAlignment="1">
      <alignment horizontal="left" vertical="top" wrapText="1"/>
    </xf>
    <xf numFmtId="0" fontId="2" fillId="0" borderId="0" xfId="0" applyFont="1" applyBorder="1" applyAlignment="1">
      <alignment horizontal="left" vertical="center" wrapText="1"/>
    </xf>
    <xf numFmtId="0" fontId="67" fillId="0" borderId="0" xfId="0" applyFont="1" applyBorder="1" applyAlignment="1">
      <alignment horizontal="center" vertical="center"/>
    </xf>
    <xf numFmtId="0" fontId="2" fillId="0" borderId="2" xfId="0" applyFont="1" applyBorder="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59" xfId="0" applyFont="1" applyBorder="1" applyAlignment="1" applyProtection="1">
      <alignment horizontal="center" vertical="center"/>
      <protection hidden="1"/>
    </xf>
    <xf numFmtId="0" fontId="6" fillId="0" borderId="8"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0" fillId="0" borderId="0" xfId="0" applyAlignment="1">
      <alignment vertical="center"/>
    </xf>
    <xf numFmtId="49" fontId="64" fillId="0" borderId="2" xfId="0" applyNumberFormat="1" applyFont="1" applyFill="1" applyBorder="1" applyAlignment="1" applyProtection="1">
      <alignment horizontal="center" vertical="center" wrapText="1"/>
      <protection hidden="1"/>
    </xf>
    <xf numFmtId="49" fontId="64" fillId="0" borderId="3" xfId="0" applyNumberFormat="1" applyFont="1" applyFill="1" applyBorder="1" applyAlignment="1" applyProtection="1">
      <alignment horizontal="center" vertical="center" wrapText="1"/>
      <protection hidden="1"/>
    </xf>
    <xf numFmtId="49" fontId="64" fillId="0" borderId="59" xfId="0" applyNumberFormat="1" applyFont="1" applyFill="1" applyBorder="1" applyAlignment="1" applyProtection="1">
      <alignment horizontal="center" vertical="center" wrapText="1"/>
      <protection hidden="1"/>
    </xf>
    <xf numFmtId="200" fontId="64" fillId="0" borderId="56" xfId="0" applyNumberFormat="1" applyFont="1" applyFill="1" applyBorder="1" applyAlignment="1" applyProtection="1">
      <alignment horizontal="center" vertical="center" wrapText="1"/>
      <protection hidden="1"/>
    </xf>
    <xf numFmtId="2" fontId="5" fillId="2" borderId="57" xfId="0" applyNumberFormat="1" applyFont="1" applyFill="1" applyBorder="1" applyAlignment="1" applyProtection="1">
      <alignment horizontal="center" vertical="center" wrapText="1"/>
    </xf>
    <xf numFmtId="2" fontId="5" fillId="2" borderId="75" xfId="0" applyNumberFormat="1" applyFont="1" applyFill="1" applyBorder="1" applyAlignment="1" applyProtection="1">
      <alignment horizontal="center" vertical="center" wrapText="1"/>
    </xf>
    <xf numFmtId="200" fontId="64" fillId="0" borderId="56" xfId="0" applyNumberFormat="1" applyFont="1" applyFill="1" applyBorder="1" applyAlignment="1" applyProtection="1">
      <alignment horizontal="center" vertical="center" wrapText="1"/>
    </xf>
    <xf numFmtId="1" fontId="75" fillId="8" borderId="20" xfId="0" applyNumberFormat="1" applyFont="1" applyFill="1" applyBorder="1" applyAlignment="1" applyProtection="1">
      <alignment horizontal="left" vertical="center"/>
    </xf>
    <xf numFmtId="0" fontId="0" fillId="0" borderId="47" xfId="0" applyBorder="1" applyAlignment="1">
      <alignment horizontal="left" vertical="center"/>
    </xf>
    <xf numFmtId="0" fontId="0" fillId="0" borderId="27" xfId="0" applyBorder="1" applyAlignment="1">
      <alignment horizontal="left" vertical="center"/>
    </xf>
    <xf numFmtId="0" fontId="5" fillId="2" borderId="51" xfId="0" applyFont="1" applyFill="1" applyBorder="1" applyAlignment="1">
      <alignment horizontal="center" vertical="center"/>
    </xf>
    <xf numFmtId="0" fontId="5" fillId="2" borderId="75" xfId="0" applyFont="1" applyFill="1" applyBorder="1" applyAlignment="1">
      <alignment horizontal="center" vertical="center"/>
    </xf>
    <xf numFmtId="0" fontId="2" fillId="0" borderId="62" xfId="0" applyFont="1" applyBorder="1" applyAlignment="1">
      <alignment horizontal="left" vertical="center" wrapText="1"/>
    </xf>
    <xf numFmtId="0" fontId="0" fillId="0" borderId="4" xfId="0" applyBorder="1" applyAlignment="1">
      <alignment vertical="center"/>
    </xf>
    <xf numFmtId="0" fontId="0" fillId="0" borderId="53" xfId="0" applyBorder="1" applyAlignment="1">
      <alignment vertical="center"/>
    </xf>
    <xf numFmtId="0" fontId="8" fillId="0" borderId="28" xfId="0" applyFont="1" applyFill="1" applyBorder="1" applyAlignment="1">
      <alignment horizontal="left" vertical="center"/>
    </xf>
    <xf numFmtId="0" fontId="0" fillId="0" borderId="47" xfId="0" applyFill="1" applyBorder="1" applyAlignment="1">
      <alignment vertical="center"/>
    </xf>
    <xf numFmtId="0" fontId="0" fillId="0" borderId="27" xfId="0" applyFill="1" applyBorder="1" applyAlignment="1">
      <alignment vertical="center"/>
    </xf>
  </cellXfs>
  <cellStyles count="4">
    <cellStyle name="Normal" xfId="0" builtinId="0"/>
    <cellStyle name="Normal 2" xfId="1" xr:uid="{55834ADF-9638-43D6-90A4-C1255F86DEE1}"/>
    <cellStyle name="Normal 2_BS01_COP2013 (JUL 2013)" xfId="2" xr:uid="{760072FB-A27D-45B5-8748-08215ED07533}"/>
    <cellStyle name="Normal_Simplified BDAS for QP (Internal-Std) 7-3-03" xfId="3" xr:uid="{DE210FEA-9562-4696-A89A-C461D56A973B}"/>
  </cellStyles>
  <dxfs count="3">
    <dxf>
      <font>
        <b val="0"/>
        <i val="0"/>
        <condense val="0"/>
        <extend val="0"/>
        <color auto="1"/>
      </font>
      <fill>
        <patternFill>
          <bgColor indexed="22"/>
        </patternFill>
      </fill>
    </dxf>
    <dxf>
      <font>
        <b val="0"/>
        <i val="0"/>
        <condense val="0"/>
        <extend val="0"/>
        <color auto="1"/>
      </font>
      <fill>
        <patternFill>
          <bgColor indexed="22"/>
        </patternFill>
      </fill>
    </dxf>
    <dxf>
      <font>
        <b val="0"/>
        <i val="0"/>
        <condense val="0"/>
        <extend val="0"/>
        <color auto="1"/>
      </font>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D7053240-CE69-11CD-A777-00DD01143C57}" ax:persistence="persistStreamInit" r:id="rId1"/>
</file>

<file path=xl/activeX/activeX13.xml><?xml version="1.0" encoding="utf-8"?>
<ax:ocx xmlns:ax="http://schemas.microsoft.com/office/2006/activeX" xmlns:r="http://schemas.openxmlformats.org/officeDocument/2006/relationships" ax:classid="{D7053240-CE69-11CD-A777-00DD01143C57}"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14.emf"/><Relationship Id="rId13" Type="http://schemas.openxmlformats.org/officeDocument/2006/relationships/image" Target="../media/image6.emf"/><Relationship Id="rId3" Type="http://schemas.openxmlformats.org/officeDocument/2006/relationships/image" Target="../media/image16.emf"/><Relationship Id="rId7" Type="http://schemas.openxmlformats.org/officeDocument/2006/relationships/image" Target="../media/image10.emf"/><Relationship Id="rId12" Type="http://schemas.openxmlformats.org/officeDocument/2006/relationships/image" Target="../media/image7.emf"/><Relationship Id="rId2" Type="http://schemas.openxmlformats.org/officeDocument/2006/relationships/image" Target="../media/image17.emf"/><Relationship Id="rId1" Type="http://schemas.openxmlformats.org/officeDocument/2006/relationships/image" Target="../media/image18.emf"/><Relationship Id="rId6" Type="http://schemas.openxmlformats.org/officeDocument/2006/relationships/image" Target="../media/image15.emf"/><Relationship Id="rId11" Type="http://schemas.openxmlformats.org/officeDocument/2006/relationships/image" Target="../media/image8.emf"/><Relationship Id="rId5" Type="http://schemas.openxmlformats.org/officeDocument/2006/relationships/image" Target="../media/image12.emf"/><Relationship Id="rId10" Type="http://schemas.openxmlformats.org/officeDocument/2006/relationships/image" Target="../media/image11.emf"/><Relationship Id="rId4" Type="http://schemas.openxmlformats.org/officeDocument/2006/relationships/image" Target="../media/image13.emf"/><Relationship Id="rId9"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9.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3</xdr:row>
          <xdr:rowOff>50800</xdr:rowOff>
        </xdr:from>
        <xdr:to>
          <xdr:col>6</xdr:col>
          <xdr:colOff>387350</xdr:colOff>
          <xdr:row>5</xdr:row>
          <xdr:rowOff>31750</xdr:rowOff>
        </xdr:to>
        <xdr:sp macro="" textlink="">
          <xdr:nvSpPr>
            <xdr:cNvPr id="3073" name="CmdExport" hidden="1">
              <a:extLst>
                <a:ext uri="{63B3BB69-23CF-44E3-9099-C40C66FF867C}">
                  <a14:compatExt spid="_x0000_s3073"/>
                </a:ext>
                <a:ext uri="{FF2B5EF4-FFF2-40B4-BE49-F238E27FC236}">
                  <a16:creationId xmlns:a16="http://schemas.microsoft.com/office/drawing/2014/main" id="{8C5EE3EB-F57D-24D3-DFFC-8BE8BC1C14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57150</xdr:colOff>
      <xdr:row>195</xdr:row>
      <xdr:rowOff>0</xdr:rowOff>
    </xdr:from>
    <xdr:to>
      <xdr:col>4</xdr:col>
      <xdr:colOff>621970</xdr:colOff>
      <xdr:row>195</xdr:row>
      <xdr:rowOff>0</xdr:rowOff>
    </xdr:to>
    <xdr:sp macro="" textlink="">
      <xdr:nvSpPr>
        <xdr:cNvPr id="2" name="Rectangle 1">
          <a:extLst>
            <a:ext uri="{FF2B5EF4-FFF2-40B4-BE49-F238E27FC236}">
              <a16:creationId xmlns:a16="http://schemas.microsoft.com/office/drawing/2014/main" id="{203D7DBC-82F0-48DA-88E4-5E8764E9E260}"/>
            </a:ext>
          </a:extLst>
        </xdr:cNvPr>
        <xdr:cNvSpPr/>
      </xdr:nvSpPr>
      <xdr:spPr bwMode="auto">
        <a:xfrm>
          <a:off x="257175" y="24679275"/>
          <a:ext cx="1257300" cy="2667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b" upright="1"/>
        <a:lstStyle/>
        <a:p>
          <a:pPr algn="l"/>
          <a:r>
            <a:rPr lang="en-US" sz="900" b="1">
              <a:latin typeface="Times New Roman" pitchFamily="18" charset="0"/>
              <a:cs typeface="Times New Roman" pitchFamily="18" charset="0"/>
            </a:rPr>
            <a:t>Height of Building  </a:t>
          </a:r>
        </a:p>
      </xdr:txBody>
    </xdr:sp>
    <xdr:clientData/>
  </xdr:twoCellAnchor>
  <mc:AlternateContent xmlns:mc="http://schemas.openxmlformats.org/markup-compatibility/2006">
    <mc:Choice xmlns:a14="http://schemas.microsoft.com/office/drawing/2010/main" Requires="a14">
      <xdr:twoCellAnchor editAs="oneCell">
        <xdr:from>
          <xdr:col>15</xdr:col>
          <xdr:colOff>31750</xdr:colOff>
          <xdr:row>4</xdr:row>
          <xdr:rowOff>0</xdr:rowOff>
        </xdr:from>
        <xdr:to>
          <xdr:col>15</xdr:col>
          <xdr:colOff>749300</xdr:colOff>
          <xdr:row>5</xdr:row>
          <xdr:rowOff>0</xdr:rowOff>
        </xdr:to>
        <xdr:sp macro="" textlink="">
          <xdr:nvSpPr>
            <xdr:cNvPr id="16385" name="CommandButton1" hidden="1">
              <a:extLst>
                <a:ext uri="{63B3BB69-23CF-44E3-9099-C40C66FF867C}">
                  <a14:compatExt spid="_x0000_s16385"/>
                </a:ext>
                <a:ext uri="{FF2B5EF4-FFF2-40B4-BE49-F238E27FC236}">
                  <a16:creationId xmlns:a16="http://schemas.microsoft.com/office/drawing/2014/main" id="{3F6A4F80-843D-DC3F-A93A-C1106F417A8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12</xdr:col>
      <xdr:colOff>977900</xdr:colOff>
      <xdr:row>0</xdr:row>
      <xdr:rowOff>0</xdr:rowOff>
    </xdr:from>
    <xdr:to>
      <xdr:col>15</xdr:col>
      <xdr:colOff>19050</xdr:colOff>
      <xdr:row>0</xdr:row>
      <xdr:rowOff>361950</xdr:rowOff>
    </xdr:to>
    <xdr:pic>
      <xdr:nvPicPr>
        <xdr:cNvPr id="25066" name="Picture 1" descr="bcalogo">
          <a:extLst>
            <a:ext uri="{FF2B5EF4-FFF2-40B4-BE49-F238E27FC236}">
              <a16:creationId xmlns:a16="http://schemas.microsoft.com/office/drawing/2014/main" id="{B13286D7-6A8E-16FC-7994-21D65EE0D5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5200" y="0"/>
          <a:ext cx="1746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31750</xdr:colOff>
          <xdr:row>22</xdr:row>
          <xdr:rowOff>25400</xdr:rowOff>
        </xdr:from>
        <xdr:to>
          <xdr:col>3</xdr:col>
          <xdr:colOff>203200</xdr:colOff>
          <xdr:row>22</xdr:row>
          <xdr:rowOff>234950</xdr:rowOff>
        </xdr:to>
        <xdr:sp macro="" textlink="">
          <xdr:nvSpPr>
            <xdr:cNvPr id="25027" name="CheckBox1" hidden="1">
              <a:extLst>
                <a:ext uri="{63B3BB69-23CF-44E3-9099-C40C66FF867C}">
                  <a14:compatExt spid="_x0000_s25027"/>
                </a:ext>
                <a:ext uri="{FF2B5EF4-FFF2-40B4-BE49-F238E27FC236}">
                  <a16:creationId xmlns:a16="http://schemas.microsoft.com/office/drawing/2014/main" id="{EEED04C6-4754-8AE5-A8A4-DD2D9CDA58E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28</xdr:row>
          <xdr:rowOff>25400</xdr:rowOff>
        </xdr:from>
        <xdr:to>
          <xdr:col>3</xdr:col>
          <xdr:colOff>203200</xdr:colOff>
          <xdr:row>28</xdr:row>
          <xdr:rowOff>234950</xdr:rowOff>
        </xdr:to>
        <xdr:sp macro="" textlink="">
          <xdr:nvSpPr>
            <xdr:cNvPr id="25030" name="CheckBox2" hidden="1">
              <a:extLst>
                <a:ext uri="{63B3BB69-23CF-44E3-9099-C40C66FF867C}">
                  <a14:compatExt spid="_x0000_s25030"/>
                </a:ext>
                <a:ext uri="{FF2B5EF4-FFF2-40B4-BE49-F238E27FC236}">
                  <a16:creationId xmlns:a16="http://schemas.microsoft.com/office/drawing/2014/main" id="{E5AFC579-6E9D-DA9F-2E05-BE2CD22163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660400</xdr:colOff>
      <xdr:row>55</xdr:row>
      <xdr:rowOff>85725</xdr:rowOff>
    </xdr:from>
    <xdr:to>
      <xdr:col>3</xdr:col>
      <xdr:colOff>1159310</xdr:colOff>
      <xdr:row>56</xdr:row>
      <xdr:rowOff>79375</xdr:rowOff>
    </xdr:to>
    <xdr:sp macro="" textlink="">
      <xdr:nvSpPr>
        <xdr:cNvPr id="8" name="TextBox 7">
          <a:extLst>
            <a:ext uri="{FF2B5EF4-FFF2-40B4-BE49-F238E27FC236}">
              <a16:creationId xmlns:a16="http://schemas.microsoft.com/office/drawing/2014/main" id="{1CA2BCA2-383E-46C4-B8CF-A3CF0D985340}"/>
            </a:ext>
          </a:extLst>
        </xdr:cNvPr>
        <xdr:cNvSpPr txBox="1"/>
      </xdr:nvSpPr>
      <xdr:spPr>
        <a:xfrm>
          <a:off x="1714500" y="7553325"/>
          <a:ext cx="4667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baseline="0">
              <a:latin typeface="Times New Roman" pitchFamily="18" charset="0"/>
              <a:cs typeface="Times New Roman" pitchFamily="18" charset="0"/>
            </a:rPr>
            <a:t>OR*</a:t>
          </a:r>
          <a:endParaRPr lang="en-GB" sz="900" b="1">
            <a:latin typeface="Times New Roman" pitchFamily="18" charset="0"/>
            <a:cs typeface="Times New Roman" pitchFamily="18" charset="0"/>
          </a:endParaRPr>
        </a:p>
      </xdr:txBody>
    </xdr:sp>
    <xdr:clientData/>
  </xdr:twoCellAnchor>
  <xdr:twoCellAnchor>
    <xdr:from>
      <xdr:col>3</xdr:col>
      <xdr:colOff>904875</xdr:colOff>
      <xdr:row>56</xdr:row>
      <xdr:rowOff>0</xdr:rowOff>
    </xdr:from>
    <xdr:to>
      <xdr:col>4</xdr:col>
      <xdr:colOff>320608</xdr:colOff>
      <xdr:row>57</xdr:row>
      <xdr:rowOff>47625</xdr:rowOff>
    </xdr:to>
    <xdr:sp macro="" textlink="">
      <xdr:nvSpPr>
        <xdr:cNvPr id="9" name="TextBox 8">
          <a:extLst>
            <a:ext uri="{FF2B5EF4-FFF2-40B4-BE49-F238E27FC236}">
              <a16:creationId xmlns:a16="http://schemas.microsoft.com/office/drawing/2014/main" id="{538795D2-A45E-4370-A5E3-215ADE51FA2C}"/>
            </a:ext>
          </a:extLst>
        </xdr:cNvPr>
        <xdr:cNvSpPr txBox="1"/>
      </xdr:nvSpPr>
      <xdr:spPr>
        <a:xfrm>
          <a:off x="1771650" y="7629525"/>
          <a:ext cx="1381124"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baseline="0">
              <a:latin typeface="Times New Roman" pitchFamily="18" charset="0"/>
              <a:cs typeface="Times New Roman" pitchFamily="18" charset="0"/>
            </a:rPr>
            <a:t>% of Offset floors</a:t>
          </a:r>
          <a:endParaRPr lang="en-GB" sz="1000" b="1">
            <a:latin typeface="Times New Roman" pitchFamily="18" charset="0"/>
            <a:cs typeface="Times New Roman" pitchFamily="18" charset="0"/>
          </a:endParaRPr>
        </a:p>
      </xdr:txBody>
    </xdr:sp>
    <xdr:clientData/>
  </xdr:twoCellAnchor>
  <xdr:twoCellAnchor>
    <xdr:from>
      <xdr:col>2</xdr:col>
      <xdr:colOff>0</xdr:colOff>
      <xdr:row>55</xdr:row>
      <xdr:rowOff>19050</xdr:rowOff>
    </xdr:from>
    <xdr:to>
      <xdr:col>4</xdr:col>
      <xdr:colOff>0</xdr:colOff>
      <xdr:row>57</xdr:row>
      <xdr:rowOff>146050</xdr:rowOff>
    </xdr:to>
    <xdr:cxnSp macro="">
      <xdr:nvCxnSpPr>
        <xdr:cNvPr id="114128" name="Straight Connector 10">
          <a:extLst>
            <a:ext uri="{FF2B5EF4-FFF2-40B4-BE49-F238E27FC236}">
              <a16:creationId xmlns:a16="http://schemas.microsoft.com/office/drawing/2014/main" id="{356D9832-BDE1-E765-8858-A4EAAD267EB5}"/>
            </a:ext>
          </a:extLst>
        </xdr:cNvPr>
        <xdr:cNvCxnSpPr>
          <a:cxnSpLocks noChangeShapeType="1"/>
        </xdr:cNvCxnSpPr>
      </xdr:nvCxnSpPr>
      <xdr:spPr bwMode="auto">
        <a:xfrm>
          <a:off x="349250" y="9201150"/>
          <a:ext cx="2692400" cy="5270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317500</xdr:colOff>
          <xdr:row>61</xdr:row>
          <xdr:rowOff>6350</xdr:rowOff>
        </xdr:from>
        <xdr:to>
          <xdr:col>6</xdr:col>
          <xdr:colOff>704850</xdr:colOff>
          <xdr:row>61</xdr:row>
          <xdr:rowOff>247650</xdr:rowOff>
        </xdr:to>
        <xdr:sp macro="" textlink="">
          <xdr:nvSpPr>
            <xdr:cNvPr id="1031" name="cmdAddBlk" hidden="1">
              <a:extLst>
                <a:ext uri="{63B3BB69-23CF-44E3-9099-C40C66FF867C}">
                  <a14:compatExt spid="_x0000_s1031"/>
                </a:ext>
                <a:ext uri="{FF2B5EF4-FFF2-40B4-BE49-F238E27FC236}">
                  <a16:creationId xmlns:a16="http://schemas.microsoft.com/office/drawing/2014/main" id="{E2C07B10-B350-1640-F017-05C23B3126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260350</xdr:colOff>
          <xdr:row>2</xdr:row>
          <xdr:rowOff>152400</xdr:rowOff>
        </xdr:from>
        <xdr:to>
          <xdr:col>18</xdr:col>
          <xdr:colOff>412750</xdr:colOff>
          <xdr:row>5</xdr:row>
          <xdr:rowOff>0</xdr:rowOff>
        </xdr:to>
        <xdr:sp macro="" textlink="">
          <xdr:nvSpPr>
            <xdr:cNvPr id="1034" name="cmdExtractBSDetails" hidden="1">
              <a:extLst>
                <a:ext uri="{63B3BB69-23CF-44E3-9099-C40C66FF867C}">
                  <a14:compatExt spid="_x0000_s1034"/>
                </a:ext>
                <a:ext uri="{FF2B5EF4-FFF2-40B4-BE49-F238E27FC236}">
                  <a16:creationId xmlns:a16="http://schemas.microsoft.com/office/drawing/2014/main" id="{22F383FC-DE33-2F18-E00D-AAAD7572199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61</xdr:row>
          <xdr:rowOff>19050</xdr:rowOff>
        </xdr:from>
        <xdr:to>
          <xdr:col>8</xdr:col>
          <xdr:colOff>228600</xdr:colOff>
          <xdr:row>62</xdr:row>
          <xdr:rowOff>0</xdr:rowOff>
        </xdr:to>
        <xdr:sp macro="" textlink="">
          <xdr:nvSpPr>
            <xdr:cNvPr id="1038" name="CmdDel" hidden="1">
              <a:extLst>
                <a:ext uri="{63B3BB69-23CF-44E3-9099-C40C66FF867C}">
                  <a14:compatExt spid="_x0000_s1038"/>
                </a:ext>
                <a:ext uri="{FF2B5EF4-FFF2-40B4-BE49-F238E27FC236}">
                  <a16:creationId xmlns:a16="http://schemas.microsoft.com/office/drawing/2014/main" id="{7693B715-2B73-9C31-42B2-256AA5931D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8</xdr:row>
          <xdr:rowOff>31750</xdr:rowOff>
        </xdr:from>
        <xdr:to>
          <xdr:col>5</xdr:col>
          <xdr:colOff>266700</xdr:colOff>
          <xdr:row>8</xdr:row>
          <xdr:rowOff>190500</xdr:rowOff>
        </xdr:to>
        <xdr:sp macro="" textlink="">
          <xdr:nvSpPr>
            <xdr:cNvPr id="1064" name="CheckBox1" hidden="1">
              <a:extLst>
                <a:ext uri="{63B3BB69-23CF-44E3-9099-C40C66FF867C}">
                  <a14:compatExt spid="_x0000_s1064"/>
                </a:ext>
                <a:ext uri="{FF2B5EF4-FFF2-40B4-BE49-F238E27FC236}">
                  <a16:creationId xmlns:a16="http://schemas.microsoft.com/office/drawing/2014/main" id="{B6E0A244-2767-B698-EEFA-D0461D89D8D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9</xdr:row>
          <xdr:rowOff>19050</xdr:rowOff>
        </xdr:from>
        <xdr:to>
          <xdr:col>5</xdr:col>
          <xdr:colOff>266700</xdr:colOff>
          <xdr:row>9</xdr:row>
          <xdr:rowOff>203200</xdr:rowOff>
        </xdr:to>
        <xdr:sp macro="" textlink="">
          <xdr:nvSpPr>
            <xdr:cNvPr id="1065" name="CheckBox2" hidden="1">
              <a:extLst>
                <a:ext uri="{63B3BB69-23CF-44E3-9099-C40C66FF867C}">
                  <a14:compatExt spid="_x0000_s1065"/>
                </a:ext>
                <a:ext uri="{FF2B5EF4-FFF2-40B4-BE49-F238E27FC236}">
                  <a16:creationId xmlns:a16="http://schemas.microsoft.com/office/drawing/2014/main" id="{A3840CF5-686F-3578-7FA3-E8D91A7EC49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10</xdr:row>
          <xdr:rowOff>38100</xdr:rowOff>
        </xdr:from>
        <xdr:to>
          <xdr:col>5</xdr:col>
          <xdr:colOff>285750</xdr:colOff>
          <xdr:row>11</xdr:row>
          <xdr:rowOff>0</xdr:rowOff>
        </xdr:to>
        <xdr:sp macro="" textlink="">
          <xdr:nvSpPr>
            <xdr:cNvPr id="1066" name="CheckBox3" hidden="1">
              <a:extLst>
                <a:ext uri="{63B3BB69-23CF-44E3-9099-C40C66FF867C}">
                  <a14:compatExt spid="_x0000_s1066"/>
                </a:ext>
                <a:ext uri="{FF2B5EF4-FFF2-40B4-BE49-F238E27FC236}">
                  <a16:creationId xmlns:a16="http://schemas.microsoft.com/office/drawing/2014/main" id="{DAC0DC90-06CF-6650-EB68-DD439600F45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11</xdr:row>
          <xdr:rowOff>31750</xdr:rowOff>
        </xdr:from>
        <xdr:to>
          <xdr:col>5</xdr:col>
          <xdr:colOff>241300</xdr:colOff>
          <xdr:row>11</xdr:row>
          <xdr:rowOff>190500</xdr:rowOff>
        </xdr:to>
        <xdr:sp macro="" textlink="">
          <xdr:nvSpPr>
            <xdr:cNvPr id="1067" name="CheckBox4" hidden="1">
              <a:extLst>
                <a:ext uri="{63B3BB69-23CF-44E3-9099-C40C66FF867C}">
                  <a14:compatExt spid="_x0000_s1067"/>
                </a:ext>
                <a:ext uri="{FF2B5EF4-FFF2-40B4-BE49-F238E27FC236}">
                  <a16:creationId xmlns:a16="http://schemas.microsoft.com/office/drawing/2014/main" id="{4F18F033-BD76-6F28-D6B1-57ED39C3AC0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12</xdr:row>
          <xdr:rowOff>12700</xdr:rowOff>
        </xdr:from>
        <xdr:to>
          <xdr:col>5</xdr:col>
          <xdr:colOff>266700</xdr:colOff>
          <xdr:row>13</xdr:row>
          <xdr:rowOff>0</xdr:rowOff>
        </xdr:to>
        <xdr:sp macro="" textlink="">
          <xdr:nvSpPr>
            <xdr:cNvPr id="1068" name="CheckBox5" hidden="1">
              <a:extLst>
                <a:ext uri="{63B3BB69-23CF-44E3-9099-C40C66FF867C}">
                  <a14:compatExt spid="_x0000_s1068"/>
                </a:ext>
                <a:ext uri="{FF2B5EF4-FFF2-40B4-BE49-F238E27FC236}">
                  <a16:creationId xmlns:a16="http://schemas.microsoft.com/office/drawing/2014/main" id="{AEC71D11-E95D-4E55-924B-99E903A109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69850</xdr:colOff>
          <xdr:row>13</xdr:row>
          <xdr:rowOff>12700</xdr:rowOff>
        </xdr:from>
        <xdr:to>
          <xdr:col>5</xdr:col>
          <xdr:colOff>266700</xdr:colOff>
          <xdr:row>14</xdr:row>
          <xdr:rowOff>0</xdr:rowOff>
        </xdr:to>
        <xdr:sp macro="" textlink="">
          <xdr:nvSpPr>
            <xdr:cNvPr id="1075" name="CheckBox6" hidden="1">
              <a:extLst>
                <a:ext uri="{63B3BB69-23CF-44E3-9099-C40C66FF867C}">
                  <a14:compatExt spid="_x0000_s1075"/>
                </a:ext>
                <a:ext uri="{FF2B5EF4-FFF2-40B4-BE49-F238E27FC236}">
                  <a16:creationId xmlns:a16="http://schemas.microsoft.com/office/drawing/2014/main" id="{022F8E6A-327A-161C-5E6D-5C50CF706E5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8</xdr:row>
          <xdr:rowOff>31750</xdr:rowOff>
        </xdr:from>
        <xdr:to>
          <xdr:col>8</xdr:col>
          <xdr:colOff>266700</xdr:colOff>
          <xdr:row>8</xdr:row>
          <xdr:rowOff>190500</xdr:rowOff>
        </xdr:to>
        <xdr:sp macro="" textlink="">
          <xdr:nvSpPr>
            <xdr:cNvPr id="1076" name="CheckBox7" hidden="1">
              <a:extLst>
                <a:ext uri="{63B3BB69-23CF-44E3-9099-C40C66FF867C}">
                  <a14:compatExt spid="_x0000_s1076"/>
                </a:ext>
                <a:ext uri="{FF2B5EF4-FFF2-40B4-BE49-F238E27FC236}">
                  <a16:creationId xmlns:a16="http://schemas.microsoft.com/office/drawing/2014/main" id="{38A99945-F4B8-933E-3C28-09197BF482E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9</xdr:row>
          <xdr:rowOff>19050</xdr:rowOff>
        </xdr:from>
        <xdr:to>
          <xdr:col>8</xdr:col>
          <xdr:colOff>266700</xdr:colOff>
          <xdr:row>9</xdr:row>
          <xdr:rowOff>203200</xdr:rowOff>
        </xdr:to>
        <xdr:sp macro="" textlink="">
          <xdr:nvSpPr>
            <xdr:cNvPr id="1077" name="CheckBox8" hidden="1">
              <a:extLst>
                <a:ext uri="{63B3BB69-23CF-44E3-9099-C40C66FF867C}">
                  <a14:compatExt spid="_x0000_s1077"/>
                </a:ext>
                <a:ext uri="{FF2B5EF4-FFF2-40B4-BE49-F238E27FC236}">
                  <a16:creationId xmlns:a16="http://schemas.microsoft.com/office/drawing/2014/main" id="{C6040DA5-8A24-1000-851E-6CDA2C0628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10</xdr:row>
          <xdr:rowOff>38100</xdr:rowOff>
        </xdr:from>
        <xdr:to>
          <xdr:col>8</xdr:col>
          <xdr:colOff>285750</xdr:colOff>
          <xdr:row>11</xdr:row>
          <xdr:rowOff>0</xdr:rowOff>
        </xdr:to>
        <xdr:sp macro="" textlink="">
          <xdr:nvSpPr>
            <xdr:cNvPr id="1078" name="CheckBox9" hidden="1">
              <a:extLst>
                <a:ext uri="{63B3BB69-23CF-44E3-9099-C40C66FF867C}">
                  <a14:compatExt spid="_x0000_s1078"/>
                </a:ext>
                <a:ext uri="{FF2B5EF4-FFF2-40B4-BE49-F238E27FC236}">
                  <a16:creationId xmlns:a16="http://schemas.microsoft.com/office/drawing/2014/main" id="{7DF14217-2198-B451-905C-5A40C66EF86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11</xdr:row>
          <xdr:rowOff>31750</xdr:rowOff>
        </xdr:from>
        <xdr:to>
          <xdr:col>8</xdr:col>
          <xdr:colOff>241300</xdr:colOff>
          <xdr:row>11</xdr:row>
          <xdr:rowOff>190500</xdr:rowOff>
        </xdr:to>
        <xdr:sp macro="" textlink="">
          <xdr:nvSpPr>
            <xdr:cNvPr id="1079" name="CheckBox10" hidden="1">
              <a:extLst>
                <a:ext uri="{63B3BB69-23CF-44E3-9099-C40C66FF867C}">
                  <a14:compatExt spid="_x0000_s1079"/>
                </a:ext>
                <a:ext uri="{FF2B5EF4-FFF2-40B4-BE49-F238E27FC236}">
                  <a16:creationId xmlns:a16="http://schemas.microsoft.com/office/drawing/2014/main" id="{96E3EA20-1C25-1073-0EFF-F44FE22C15D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12</xdr:row>
          <xdr:rowOff>12700</xdr:rowOff>
        </xdr:from>
        <xdr:to>
          <xdr:col>8</xdr:col>
          <xdr:colOff>266700</xdr:colOff>
          <xdr:row>13</xdr:row>
          <xdr:rowOff>0</xdr:rowOff>
        </xdr:to>
        <xdr:sp macro="" textlink="">
          <xdr:nvSpPr>
            <xdr:cNvPr id="1080" name="CheckBox11" hidden="1">
              <a:extLst>
                <a:ext uri="{63B3BB69-23CF-44E3-9099-C40C66FF867C}">
                  <a14:compatExt spid="_x0000_s1080"/>
                </a:ext>
                <a:ext uri="{FF2B5EF4-FFF2-40B4-BE49-F238E27FC236}">
                  <a16:creationId xmlns:a16="http://schemas.microsoft.com/office/drawing/2014/main" id="{397115E6-F7B1-0836-130A-B831B6C5F0C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69850</xdr:colOff>
          <xdr:row>13</xdr:row>
          <xdr:rowOff>12700</xdr:rowOff>
        </xdr:from>
        <xdr:to>
          <xdr:col>8</xdr:col>
          <xdr:colOff>266700</xdr:colOff>
          <xdr:row>14</xdr:row>
          <xdr:rowOff>0</xdr:rowOff>
        </xdr:to>
        <xdr:sp macro="" textlink="">
          <xdr:nvSpPr>
            <xdr:cNvPr id="1081" name="CheckBox12" hidden="1">
              <a:extLst>
                <a:ext uri="{63B3BB69-23CF-44E3-9099-C40C66FF867C}">
                  <a14:compatExt spid="_x0000_s1081"/>
                </a:ext>
                <a:ext uri="{FF2B5EF4-FFF2-40B4-BE49-F238E27FC236}">
                  <a16:creationId xmlns:a16="http://schemas.microsoft.com/office/drawing/2014/main" id="{557BB77B-22C4-A734-1FFB-BC7E9EF578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84</xdr:row>
          <xdr:rowOff>38100</xdr:rowOff>
        </xdr:from>
        <xdr:to>
          <xdr:col>6</xdr:col>
          <xdr:colOff>717550</xdr:colOff>
          <xdr:row>85</xdr:row>
          <xdr:rowOff>19050</xdr:rowOff>
        </xdr:to>
        <xdr:sp macro="" textlink="">
          <xdr:nvSpPr>
            <xdr:cNvPr id="1086" name="CommandButton1" hidden="1">
              <a:extLst>
                <a:ext uri="{63B3BB69-23CF-44E3-9099-C40C66FF867C}">
                  <a14:compatExt spid="_x0000_s1086"/>
                </a:ext>
                <a:ext uri="{FF2B5EF4-FFF2-40B4-BE49-F238E27FC236}">
                  <a16:creationId xmlns:a16="http://schemas.microsoft.com/office/drawing/2014/main" id="{783FD69C-BCD9-8C36-0294-79048E2E25E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84</xdr:row>
          <xdr:rowOff>38100</xdr:rowOff>
        </xdr:from>
        <xdr:to>
          <xdr:col>8</xdr:col>
          <xdr:colOff>209550</xdr:colOff>
          <xdr:row>85</xdr:row>
          <xdr:rowOff>19050</xdr:rowOff>
        </xdr:to>
        <xdr:sp macro="" textlink="">
          <xdr:nvSpPr>
            <xdr:cNvPr id="1087" name="CommandButton2" hidden="1">
              <a:extLst>
                <a:ext uri="{63B3BB69-23CF-44E3-9099-C40C66FF867C}">
                  <a14:compatExt spid="_x0000_s1087"/>
                </a:ext>
                <a:ext uri="{FF2B5EF4-FFF2-40B4-BE49-F238E27FC236}">
                  <a16:creationId xmlns:a16="http://schemas.microsoft.com/office/drawing/2014/main" id="{955F6BE7-6353-A444-F111-C5DB6038737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21</xdr:row>
          <xdr:rowOff>63500</xdr:rowOff>
        </xdr:from>
        <xdr:to>
          <xdr:col>2</xdr:col>
          <xdr:colOff>273050</xdr:colOff>
          <xdr:row>21</xdr:row>
          <xdr:rowOff>228600</xdr:rowOff>
        </xdr:to>
        <xdr:sp macro="" textlink="">
          <xdr:nvSpPr>
            <xdr:cNvPr id="1088" name="CheckBox13" hidden="1">
              <a:extLst>
                <a:ext uri="{63B3BB69-23CF-44E3-9099-C40C66FF867C}">
                  <a14:compatExt spid="_x0000_s1088"/>
                </a:ext>
                <a:ext uri="{FF2B5EF4-FFF2-40B4-BE49-F238E27FC236}">
                  <a16:creationId xmlns:a16="http://schemas.microsoft.com/office/drawing/2014/main" id="{B12D7B86-FD39-4DD8-E7E2-4E9EBBECC79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27</xdr:row>
          <xdr:rowOff>63500</xdr:rowOff>
        </xdr:from>
        <xdr:to>
          <xdr:col>2</xdr:col>
          <xdr:colOff>266700</xdr:colOff>
          <xdr:row>27</xdr:row>
          <xdr:rowOff>228600</xdr:rowOff>
        </xdr:to>
        <xdr:sp macro="" textlink="">
          <xdr:nvSpPr>
            <xdr:cNvPr id="1089" name="CheckBox14" hidden="1">
              <a:extLst>
                <a:ext uri="{63B3BB69-23CF-44E3-9099-C40C66FF867C}">
                  <a14:compatExt spid="_x0000_s1089"/>
                </a:ext>
                <a:ext uri="{FF2B5EF4-FFF2-40B4-BE49-F238E27FC236}">
                  <a16:creationId xmlns:a16="http://schemas.microsoft.com/office/drawing/2014/main" id="{2F124B9B-A3EC-A3D0-DD09-C3AF345541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32</xdr:row>
          <xdr:rowOff>63500</xdr:rowOff>
        </xdr:from>
        <xdr:to>
          <xdr:col>2</xdr:col>
          <xdr:colOff>266700</xdr:colOff>
          <xdr:row>32</xdr:row>
          <xdr:rowOff>228600</xdr:rowOff>
        </xdr:to>
        <xdr:sp macro="" textlink="">
          <xdr:nvSpPr>
            <xdr:cNvPr id="1090" name="CheckBox15" hidden="1">
              <a:extLst>
                <a:ext uri="{63B3BB69-23CF-44E3-9099-C40C66FF867C}">
                  <a14:compatExt spid="_x0000_s1090"/>
                </a:ext>
                <a:ext uri="{FF2B5EF4-FFF2-40B4-BE49-F238E27FC236}">
                  <a16:creationId xmlns:a16="http://schemas.microsoft.com/office/drawing/2014/main" id="{F725FC4D-5FC9-5A72-E969-3EA1F22C0E5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37</xdr:row>
          <xdr:rowOff>63500</xdr:rowOff>
        </xdr:from>
        <xdr:to>
          <xdr:col>2</xdr:col>
          <xdr:colOff>266700</xdr:colOff>
          <xdr:row>37</xdr:row>
          <xdr:rowOff>228600</xdr:rowOff>
        </xdr:to>
        <xdr:sp macro="" textlink="">
          <xdr:nvSpPr>
            <xdr:cNvPr id="1091" name="CheckBox16" hidden="1">
              <a:extLst>
                <a:ext uri="{63B3BB69-23CF-44E3-9099-C40C66FF867C}">
                  <a14:compatExt spid="_x0000_s1091"/>
                </a:ext>
                <a:ext uri="{FF2B5EF4-FFF2-40B4-BE49-F238E27FC236}">
                  <a16:creationId xmlns:a16="http://schemas.microsoft.com/office/drawing/2014/main" id="{3ADFBB20-DEB9-0879-F277-26532D18FA6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43</xdr:row>
          <xdr:rowOff>63500</xdr:rowOff>
        </xdr:from>
        <xdr:to>
          <xdr:col>2</xdr:col>
          <xdr:colOff>266700</xdr:colOff>
          <xdr:row>43</xdr:row>
          <xdr:rowOff>228600</xdr:rowOff>
        </xdr:to>
        <xdr:sp macro="" textlink="">
          <xdr:nvSpPr>
            <xdr:cNvPr id="1092" name="CheckBox17" hidden="1">
              <a:extLst>
                <a:ext uri="{63B3BB69-23CF-44E3-9099-C40C66FF867C}">
                  <a14:compatExt spid="_x0000_s1092"/>
                </a:ext>
                <a:ext uri="{FF2B5EF4-FFF2-40B4-BE49-F238E27FC236}">
                  <a16:creationId xmlns:a16="http://schemas.microsoft.com/office/drawing/2014/main" id="{85B0E322-E715-5236-4B2D-65E79E0F71B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47</xdr:row>
          <xdr:rowOff>63500</xdr:rowOff>
        </xdr:from>
        <xdr:to>
          <xdr:col>2</xdr:col>
          <xdr:colOff>266700</xdr:colOff>
          <xdr:row>47</xdr:row>
          <xdr:rowOff>228600</xdr:rowOff>
        </xdr:to>
        <xdr:sp macro="" textlink="">
          <xdr:nvSpPr>
            <xdr:cNvPr id="1096" name="CheckBox19" hidden="1">
              <a:extLst>
                <a:ext uri="{63B3BB69-23CF-44E3-9099-C40C66FF867C}">
                  <a14:compatExt spid="_x0000_s1096"/>
                </a:ext>
                <a:ext uri="{FF2B5EF4-FFF2-40B4-BE49-F238E27FC236}">
                  <a16:creationId xmlns:a16="http://schemas.microsoft.com/office/drawing/2014/main" id="{0B16848F-F5FE-8DD1-B925-9D2409C5330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51</xdr:row>
          <xdr:rowOff>63500</xdr:rowOff>
        </xdr:from>
        <xdr:to>
          <xdr:col>2</xdr:col>
          <xdr:colOff>266700</xdr:colOff>
          <xdr:row>51</xdr:row>
          <xdr:rowOff>228600</xdr:rowOff>
        </xdr:to>
        <xdr:sp macro="" textlink="">
          <xdr:nvSpPr>
            <xdr:cNvPr id="1097" name="CheckBox18" hidden="1">
              <a:extLst>
                <a:ext uri="{63B3BB69-23CF-44E3-9099-C40C66FF867C}">
                  <a14:compatExt spid="_x0000_s1097"/>
                </a:ext>
                <a:ext uri="{FF2B5EF4-FFF2-40B4-BE49-F238E27FC236}">
                  <a16:creationId xmlns:a16="http://schemas.microsoft.com/office/drawing/2014/main" id="{5B09CED6-15EA-C536-BCC6-C4883E1B23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xdr:col>
      <xdr:colOff>57150</xdr:colOff>
      <xdr:row>195</xdr:row>
      <xdr:rowOff>0</xdr:rowOff>
    </xdr:from>
    <xdr:to>
      <xdr:col>4</xdr:col>
      <xdr:colOff>621970</xdr:colOff>
      <xdr:row>195</xdr:row>
      <xdr:rowOff>0</xdr:rowOff>
    </xdr:to>
    <xdr:sp macro="" textlink="">
      <xdr:nvSpPr>
        <xdr:cNvPr id="2" name="Rectangle 1">
          <a:extLst>
            <a:ext uri="{FF2B5EF4-FFF2-40B4-BE49-F238E27FC236}">
              <a16:creationId xmlns:a16="http://schemas.microsoft.com/office/drawing/2014/main" id="{44436E4D-3507-48A3-84F4-6860476FA273}"/>
            </a:ext>
          </a:extLst>
        </xdr:cNvPr>
        <xdr:cNvSpPr/>
      </xdr:nvSpPr>
      <xdr:spPr bwMode="auto">
        <a:xfrm>
          <a:off x="257175" y="38738175"/>
          <a:ext cx="1266825" cy="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b" upright="1"/>
        <a:lstStyle/>
        <a:p>
          <a:pPr algn="l"/>
          <a:r>
            <a:rPr lang="en-US" sz="900" b="1">
              <a:latin typeface="Times New Roman" pitchFamily="18" charset="0"/>
              <a:cs typeface="Times New Roman" pitchFamily="18" charset="0"/>
            </a:rPr>
            <a:t>Height of Building  </a:t>
          </a:r>
        </a:p>
      </xdr:txBody>
    </xdr:sp>
    <xdr:clientData/>
  </xdr:twoCellAnchor>
  <mc:AlternateContent xmlns:mc="http://schemas.openxmlformats.org/markup-compatibility/2006">
    <mc:Choice xmlns:a14="http://schemas.microsoft.com/office/drawing/2010/main" Requires="a14">
      <xdr:twoCellAnchor editAs="oneCell">
        <xdr:from>
          <xdr:col>15</xdr:col>
          <xdr:colOff>31750</xdr:colOff>
          <xdr:row>4</xdr:row>
          <xdr:rowOff>0</xdr:rowOff>
        </xdr:from>
        <xdr:to>
          <xdr:col>15</xdr:col>
          <xdr:colOff>749300</xdr:colOff>
          <xdr:row>5</xdr:row>
          <xdr:rowOff>0</xdr:rowOff>
        </xdr:to>
        <xdr:sp macro="" textlink="">
          <xdr:nvSpPr>
            <xdr:cNvPr id="148481" name="CommandButton1" hidden="1">
              <a:extLst>
                <a:ext uri="{63B3BB69-23CF-44E3-9099-C40C66FF867C}">
                  <a14:compatExt spid="_x0000_s148481"/>
                </a:ext>
                <a:ext uri="{FF2B5EF4-FFF2-40B4-BE49-F238E27FC236}">
                  <a16:creationId xmlns:a16="http://schemas.microsoft.com/office/drawing/2014/main" id="{DDE95397-C089-37A6-04E3-F8114847DF1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57150</xdr:colOff>
      <xdr:row>195</xdr:row>
      <xdr:rowOff>0</xdr:rowOff>
    </xdr:from>
    <xdr:to>
      <xdr:col>4</xdr:col>
      <xdr:colOff>621970</xdr:colOff>
      <xdr:row>195</xdr:row>
      <xdr:rowOff>0</xdr:rowOff>
    </xdr:to>
    <xdr:sp macro="" textlink="">
      <xdr:nvSpPr>
        <xdr:cNvPr id="2" name="Rectangle 1">
          <a:extLst>
            <a:ext uri="{FF2B5EF4-FFF2-40B4-BE49-F238E27FC236}">
              <a16:creationId xmlns:a16="http://schemas.microsoft.com/office/drawing/2014/main" id="{4E9194C6-0C9B-4DBF-BCCB-59E7016015B6}"/>
            </a:ext>
          </a:extLst>
        </xdr:cNvPr>
        <xdr:cNvSpPr/>
      </xdr:nvSpPr>
      <xdr:spPr bwMode="auto">
        <a:xfrm>
          <a:off x="257175" y="38738175"/>
          <a:ext cx="1266825" cy="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b" upright="1"/>
        <a:lstStyle/>
        <a:p>
          <a:pPr algn="l"/>
          <a:r>
            <a:rPr lang="en-US" sz="900" b="1">
              <a:latin typeface="Times New Roman" pitchFamily="18" charset="0"/>
              <a:cs typeface="Times New Roman" pitchFamily="18" charset="0"/>
            </a:rPr>
            <a:t>Height of Building  </a:t>
          </a:r>
        </a:p>
      </xdr:txBody>
    </xdr:sp>
    <xdr:clientData/>
  </xdr:twoCellAnchor>
  <mc:AlternateContent xmlns:mc="http://schemas.openxmlformats.org/markup-compatibility/2006">
    <mc:Choice xmlns:a14="http://schemas.microsoft.com/office/drawing/2010/main" Requires="a14">
      <xdr:twoCellAnchor editAs="oneCell">
        <xdr:from>
          <xdr:col>15</xdr:col>
          <xdr:colOff>31750</xdr:colOff>
          <xdr:row>4</xdr:row>
          <xdr:rowOff>0</xdr:rowOff>
        </xdr:from>
        <xdr:to>
          <xdr:col>15</xdr:col>
          <xdr:colOff>749300</xdr:colOff>
          <xdr:row>5</xdr:row>
          <xdr:rowOff>0</xdr:rowOff>
        </xdr:to>
        <xdr:sp macro="" textlink="">
          <xdr:nvSpPr>
            <xdr:cNvPr id="149505" name="CommandButton1" hidden="1">
              <a:extLst>
                <a:ext uri="{63B3BB69-23CF-44E3-9099-C40C66FF867C}">
                  <a14:compatExt spid="_x0000_s149505"/>
                </a:ext>
                <a:ext uri="{FF2B5EF4-FFF2-40B4-BE49-F238E27FC236}">
                  <a16:creationId xmlns:a16="http://schemas.microsoft.com/office/drawing/2014/main" id="{F3C9B1B4-ED81-45CF-12BE-695E551418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20-%20ISPS2/01%20-%20SR/13%20-%20BS%20Forms/Original%20Form/BS01_COP2017%20(APR%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xedDevResults"/>
      <sheetName val="BaseTemplate"/>
      <sheetName val="Template"/>
      <sheetName val="PO"/>
      <sheetName val="Declaration"/>
      <sheetName val="Explanatory Notes"/>
      <sheetName val="SUMMARY"/>
      <sheetName val="DataStoreSheet"/>
      <sheetName val="TO BE DELETED LATER"/>
      <sheetName val="S01"/>
      <sheetName val="B01"/>
    </sheetNames>
    <sheetDataSet>
      <sheetData sheetId="0"/>
      <sheetData sheetId="1"/>
      <sheetData sheetId="2"/>
      <sheetData sheetId="3"/>
      <sheetData sheetId="4"/>
      <sheetData sheetId="5"/>
      <sheetData sheetId="6">
        <row r="9">
          <cell r="N9">
            <v>5000</v>
          </cell>
          <cell r="P9">
            <v>0</v>
          </cell>
        </row>
        <row r="10">
          <cell r="N10">
            <v>0</v>
          </cell>
          <cell r="P10">
            <v>0</v>
          </cell>
        </row>
        <row r="11">
          <cell r="N11">
            <v>0</v>
          </cell>
          <cell r="P11">
            <v>0</v>
          </cell>
        </row>
        <row r="12">
          <cell r="N12">
            <v>0</v>
          </cell>
          <cell r="P12">
            <v>0</v>
          </cell>
        </row>
        <row r="13">
          <cell r="N13">
            <v>0</v>
          </cell>
          <cell r="P13">
            <v>0</v>
          </cell>
        </row>
        <row r="14">
          <cell r="N14">
            <v>0</v>
          </cell>
          <cell r="P14">
            <v>0</v>
          </cell>
        </row>
        <row r="16">
          <cell r="G16">
            <v>5000</v>
          </cell>
        </row>
        <row r="18">
          <cell r="N18">
            <v>0</v>
          </cell>
        </row>
      </sheetData>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4.emf"/><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3.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image" Target="../media/image7.emf"/><Relationship Id="rId18" Type="http://schemas.openxmlformats.org/officeDocument/2006/relationships/control" Target="../activeX/activeX15.xml"/><Relationship Id="rId26" Type="http://schemas.openxmlformats.org/officeDocument/2006/relationships/image" Target="../media/image13.emf"/><Relationship Id="rId39" Type="http://schemas.openxmlformats.org/officeDocument/2006/relationships/control" Target="../activeX/activeX28.xml"/><Relationship Id="rId21" Type="http://schemas.openxmlformats.org/officeDocument/2006/relationships/control" Target="../activeX/activeX17.xml"/><Relationship Id="rId34" Type="http://schemas.openxmlformats.org/officeDocument/2006/relationships/control" Target="../activeX/activeX25.xml"/><Relationship Id="rId7" Type="http://schemas.openxmlformats.org/officeDocument/2006/relationships/control" Target="../activeX/activeX7.xml"/><Relationship Id="rId12" Type="http://schemas.openxmlformats.org/officeDocument/2006/relationships/control" Target="../activeX/activeX12.xml"/><Relationship Id="rId17" Type="http://schemas.openxmlformats.org/officeDocument/2006/relationships/image" Target="../media/image9.emf"/><Relationship Id="rId25" Type="http://schemas.openxmlformats.org/officeDocument/2006/relationships/control" Target="../activeX/activeX19.xml"/><Relationship Id="rId33" Type="http://schemas.openxmlformats.org/officeDocument/2006/relationships/control" Target="../activeX/activeX24.xml"/><Relationship Id="rId38" Type="http://schemas.openxmlformats.org/officeDocument/2006/relationships/image" Target="../media/image17.emf"/><Relationship Id="rId2" Type="http://schemas.openxmlformats.org/officeDocument/2006/relationships/drawing" Target="../drawings/drawing5.xml"/><Relationship Id="rId16" Type="http://schemas.openxmlformats.org/officeDocument/2006/relationships/control" Target="../activeX/activeX14.xml"/><Relationship Id="rId20" Type="http://schemas.openxmlformats.org/officeDocument/2006/relationships/image" Target="../media/image10.emf"/><Relationship Id="rId29" Type="http://schemas.openxmlformats.org/officeDocument/2006/relationships/image" Target="../media/image14.emf"/><Relationship Id="rId1" Type="http://schemas.openxmlformats.org/officeDocument/2006/relationships/printerSettings" Target="../printerSettings/printerSettings6.bin"/><Relationship Id="rId6" Type="http://schemas.openxmlformats.org/officeDocument/2006/relationships/control" Target="../activeX/activeX6.xml"/><Relationship Id="rId11" Type="http://schemas.openxmlformats.org/officeDocument/2006/relationships/control" Target="../activeX/activeX11.xml"/><Relationship Id="rId24" Type="http://schemas.openxmlformats.org/officeDocument/2006/relationships/image" Target="../media/image12.emf"/><Relationship Id="rId32" Type="http://schemas.openxmlformats.org/officeDocument/2006/relationships/image" Target="../media/image15.emf"/><Relationship Id="rId37" Type="http://schemas.openxmlformats.org/officeDocument/2006/relationships/control" Target="../activeX/activeX27.xml"/><Relationship Id="rId40" Type="http://schemas.openxmlformats.org/officeDocument/2006/relationships/image" Target="../media/image18.emf"/><Relationship Id="rId5" Type="http://schemas.openxmlformats.org/officeDocument/2006/relationships/image" Target="../media/image6.emf"/><Relationship Id="rId15" Type="http://schemas.openxmlformats.org/officeDocument/2006/relationships/image" Target="../media/image8.emf"/><Relationship Id="rId23" Type="http://schemas.openxmlformats.org/officeDocument/2006/relationships/control" Target="../activeX/activeX18.xml"/><Relationship Id="rId28" Type="http://schemas.openxmlformats.org/officeDocument/2006/relationships/control" Target="../activeX/activeX21.xml"/><Relationship Id="rId36" Type="http://schemas.openxmlformats.org/officeDocument/2006/relationships/image" Target="../media/image16.emf"/><Relationship Id="rId10" Type="http://schemas.openxmlformats.org/officeDocument/2006/relationships/control" Target="../activeX/activeX10.xml"/><Relationship Id="rId19" Type="http://schemas.openxmlformats.org/officeDocument/2006/relationships/control" Target="../activeX/activeX16.xml"/><Relationship Id="rId31" Type="http://schemas.openxmlformats.org/officeDocument/2006/relationships/control" Target="../activeX/activeX23.xml"/><Relationship Id="rId4" Type="http://schemas.openxmlformats.org/officeDocument/2006/relationships/control" Target="../activeX/activeX5.xml"/><Relationship Id="rId9" Type="http://schemas.openxmlformats.org/officeDocument/2006/relationships/control" Target="../activeX/activeX9.xml"/><Relationship Id="rId14" Type="http://schemas.openxmlformats.org/officeDocument/2006/relationships/control" Target="../activeX/activeX13.xml"/><Relationship Id="rId22" Type="http://schemas.openxmlformats.org/officeDocument/2006/relationships/image" Target="../media/image11.emf"/><Relationship Id="rId27" Type="http://schemas.openxmlformats.org/officeDocument/2006/relationships/control" Target="../activeX/activeX20.xml"/><Relationship Id="rId30" Type="http://schemas.openxmlformats.org/officeDocument/2006/relationships/control" Target="../activeX/activeX22.xml"/><Relationship Id="rId35" Type="http://schemas.openxmlformats.org/officeDocument/2006/relationships/control" Target="../activeX/activeX26.xml"/><Relationship Id="rId8" Type="http://schemas.openxmlformats.org/officeDocument/2006/relationships/control" Target="../activeX/activeX8.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image" Target="../media/image19.emf"/><Relationship Id="rId4" Type="http://schemas.openxmlformats.org/officeDocument/2006/relationships/control" Target="../activeX/activeX29.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5" Type="http://schemas.openxmlformats.org/officeDocument/2006/relationships/image" Target="../media/image20.emf"/><Relationship Id="rId4" Type="http://schemas.openxmlformats.org/officeDocument/2006/relationships/control" Target="../activeX/activeX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33C1-9964-4C95-9949-B1EF3D890D70}">
  <sheetPr codeName="Sheet4"/>
  <dimension ref="A1:H52"/>
  <sheetViews>
    <sheetView workbookViewId="0">
      <selection activeCell="F8" sqref="F8"/>
    </sheetView>
  </sheetViews>
  <sheetFormatPr defaultRowHeight="12.5"/>
  <cols>
    <col min="1" max="1" width="4" style="31" customWidth="1"/>
    <col min="2" max="6" width="10.7265625" customWidth="1"/>
    <col min="7" max="8" width="15.7265625" customWidth="1"/>
  </cols>
  <sheetData>
    <row r="1" spans="1:8" ht="13">
      <c r="A1" s="261"/>
      <c r="B1" s="262" t="s">
        <v>102</v>
      </c>
      <c r="C1" s="262" t="s">
        <v>103</v>
      </c>
      <c r="D1" s="262" t="s">
        <v>104</v>
      </c>
      <c r="E1" s="262" t="s">
        <v>105</v>
      </c>
      <c r="F1" s="262" t="s">
        <v>106</v>
      </c>
      <c r="G1" s="262" t="s">
        <v>107</v>
      </c>
      <c r="H1" s="262" t="s">
        <v>108</v>
      </c>
    </row>
    <row r="2" spans="1:8" ht="13">
      <c r="A2" s="263">
        <v>1</v>
      </c>
      <c r="B2" s="264">
        <v>4500</v>
      </c>
      <c r="C2" s="264"/>
      <c r="D2" s="264"/>
      <c r="E2" s="264"/>
      <c r="F2" s="264"/>
      <c r="G2" s="265">
        <v>4500</v>
      </c>
      <c r="H2" s="266" t="s">
        <v>109</v>
      </c>
    </row>
    <row r="3" spans="1:8" ht="13">
      <c r="A3" s="263">
        <f t="shared" ref="A3:A34" si="0">A2+1</f>
        <v>2</v>
      </c>
      <c r="B3" s="264">
        <v>5000</v>
      </c>
      <c r="C3" s="264"/>
      <c r="D3" s="264"/>
      <c r="E3" s="264"/>
      <c r="F3" s="264"/>
      <c r="G3" s="265">
        <v>5000</v>
      </c>
      <c r="H3" s="266">
        <v>54</v>
      </c>
    </row>
    <row r="4" spans="1:8" ht="13">
      <c r="A4" s="263">
        <f t="shared" si="0"/>
        <v>3</v>
      </c>
      <c r="B4" s="264">
        <v>20000</v>
      </c>
      <c r="C4" s="264"/>
      <c r="D4" s="264"/>
      <c r="E4" s="264"/>
      <c r="F4" s="264"/>
      <c r="G4" s="265">
        <v>20000</v>
      </c>
      <c r="H4" s="266">
        <v>54</v>
      </c>
    </row>
    <row r="5" spans="1:8" ht="13">
      <c r="A5" s="263">
        <f t="shared" si="0"/>
        <v>4</v>
      </c>
      <c r="B5" s="264">
        <v>25000</v>
      </c>
      <c r="C5" s="264"/>
      <c r="D5" s="264"/>
      <c r="E5" s="264"/>
      <c r="F5" s="264"/>
      <c r="G5" s="265">
        <v>25000</v>
      </c>
      <c r="H5" s="266">
        <v>57</v>
      </c>
    </row>
    <row r="6" spans="1:8" ht="13">
      <c r="A6" s="263">
        <f t="shared" si="0"/>
        <v>5</v>
      </c>
      <c r="B6" s="264"/>
      <c r="C6" s="264">
        <v>4500</v>
      </c>
      <c r="D6" s="264"/>
      <c r="E6" s="264"/>
      <c r="F6" s="264"/>
      <c r="G6" s="265">
        <v>4500</v>
      </c>
      <c r="H6" s="266" t="s">
        <v>109</v>
      </c>
    </row>
    <row r="7" spans="1:8" ht="13">
      <c r="A7" s="263">
        <f t="shared" si="0"/>
        <v>6</v>
      </c>
      <c r="B7" s="264"/>
      <c r="C7" s="264">
        <v>5000</v>
      </c>
      <c r="D7" s="264"/>
      <c r="E7" s="264"/>
      <c r="F7" s="264"/>
      <c r="G7" s="265">
        <v>5000</v>
      </c>
      <c r="H7" s="266">
        <v>60</v>
      </c>
    </row>
    <row r="8" spans="1:8" ht="13">
      <c r="A8" s="263">
        <f t="shared" si="0"/>
        <v>7</v>
      </c>
      <c r="B8" s="264"/>
      <c r="C8" s="264">
        <v>20000</v>
      </c>
      <c r="D8" s="264"/>
      <c r="E8" s="264"/>
      <c r="F8" s="264"/>
      <c r="G8" s="265">
        <v>20000</v>
      </c>
      <c r="H8" s="266">
        <v>60</v>
      </c>
    </row>
    <row r="9" spans="1:8" ht="13">
      <c r="A9" s="263">
        <f t="shared" si="0"/>
        <v>8</v>
      </c>
      <c r="B9" s="264"/>
      <c r="C9" s="264">
        <v>25000</v>
      </c>
      <c r="D9" s="264"/>
      <c r="E9" s="264"/>
      <c r="F9" s="264"/>
      <c r="G9" s="265">
        <v>25000</v>
      </c>
      <c r="H9" s="266">
        <v>63</v>
      </c>
    </row>
    <row r="10" spans="1:8" ht="13">
      <c r="A10" s="263">
        <f t="shared" si="0"/>
        <v>9</v>
      </c>
      <c r="B10" s="264"/>
      <c r="C10" s="264"/>
      <c r="D10" s="264">
        <v>4500</v>
      </c>
      <c r="E10" s="264"/>
      <c r="F10" s="264"/>
      <c r="G10" s="265">
        <v>4500</v>
      </c>
      <c r="H10" s="266" t="s">
        <v>109</v>
      </c>
    </row>
    <row r="11" spans="1:8" ht="13">
      <c r="A11" s="263">
        <f t="shared" si="0"/>
        <v>10</v>
      </c>
      <c r="B11" s="264"/>
      <c r="C11" s="264"/>
      <c r="D11" s="264">
        <v>5000</v>
      </c>
      <c r="E11" s="264"/>
      <c r="F11" s="264"/>
      <c r="G11" s="265">
        <v>5000</v>
      </c>
      <c r="H11" s="266">
        <v>67</v>
      </c>
    </row>
    <row r="12" spans="1:8" ht="13">
      <c r="A12" s="263">
        <f t="shared" si="0"/>
        <v>11</v>
      </c>
      <c r="B12" s="264"/>
      <c r="C12" s="264"/>
      <c r="D12" s="264">
        <v>20000</v>
      </c>
      <c r="E12" s="264"/>
      <c r="F12" s="264"/>
      <c r="G12" s="265">
        <v>20000</v>
      </c>
      <c r="H12" s="266">
        <v>67</v>
      </c>
    </row>
    <row r="13" spans="1:8" ht="13">
      <c r="A13" s="263">
        <f t="shared" si="0"/>
        <v>12</v>
      </c>
      <c r="B13" s="264"/>
      <c r="C13" s="264"/>
      <c r="D13" s="264">
        <v>25000</v>
      </c>
      <c r="E13" s="264"/>
      <c r="F13" s="264"/>
      <c r="G13" s="265">
        <v>25000</v>
      </c>
      <c r="H13" s="266">
        <v>70</v>
      </c>
    </row>
    <row r="14" spans="1:8" ht="13">
      <c r="A14" s="263">
        <f t="shared" si="0"/>
        <v>13</v>
      </c>
      <c r="B14" s="264"/>
      <c r="C14" s="264"/>
      <c r="D14" s="264"/>
      <c r="E14" s="264">
        <v>4500</v>
      </c>
      <c r="F14" s="264"/>
      <c r="G14" s="265">
        <v>4500</v>
      </c>
      <c r="H14" s="266" t="s">
        <v>109</v>
      </c>
    </row>
    <row r="15" spans="1:8" ht="13">
      <c r="A15" s="263">
        <f t="shared" si="0"/>
        <v>14</v>
      </c>
      <c r="B15" s="264"/>
      <c r="C15" s="264"/>
      <c r="D15" s="264"/>
      <c r="E15" s="264">
        <v>5000</v>
      </c>
      <c r="F15" s="264"/>
      <c r="G15" s="265">
        <v>5000</v>
      </c>
      <c r="H15" s="266">
        <v>69</v>
      </c>
    </row>
    <row r="16" spans="1:8" ht="13">
      <c r="A16" s="263">
        <f t="shared" si="0"/>
        <v>15</v>
      </c>
      <c r="B16" s="264"/>
      <c r="C16" s="264"/>
      <c r="D16" s="264"/>
      <c r="E16" s="264">
        <v>20000</v>
      </c>
      <c r="F16" s="264"/>
      <c r="G16" s="265">
        <v>20000</v>
      </c>
      <c r="H16" s="266">
        <v>69</v>
      </c>
    </row>
    <row r="17" spans="1:8" ht="13">
      <c r="A17" s="263">
        <f t="shared" si="0"/>
        <v>16</v>
      </c>
      <c r="B17" s="264"/>
      <c r="C17" s="264"/>
      <c r="D17" s="264"/>
      <c r="E17" s="264">
        <v>25000</v>
      </c>
      <c r="F17" s="264"/>
      <c r="G17" s="265">
        <v>25000</v>
      </c>
      <c r="H17" s="266">
        <v>72</v>
      </c>
    </row>
    <row r="18" spans="1:8" ht="13">
      <c r="A18" s="263">
        <f t="shared" si="0"/>
        <v>17</v>
      </c>
      <c r="B18" s="264"/>
      <c r="C18" s="264"/>
      <c r="D18" s="264"/>
      <c r="E18" s="264"/>
      <c r="F18" s="264">
        <v>4500</v>
      </c>
      <c r="G18" s="265">
        <v>4500</v>
      </c>
      <c r="H18" s="266" t="s">
        <v>109</v>
      </c>
    </row>
    <row r="19" spans="1:8" ht="13">
      <c r="A19" s="263">
        <f t="shared" si="0"/>
        <v>18</v>
      </c>
      <c r="B19" s="264"/>
      <c r="C19" s="264"/>
      <c r="D19" s="264"/>
      <c r="E19" s="264"/>
      <c r="F19" s="264">
        <v>5000</v>
      </c>
      <c r="G19" s="265">
        <v>5000</v>
      </c>
      <c r="H19" s="266">
        <v>66</v>
      </c>
    </row>
    <row r="20" spans="1:8" ht="13">
      <c r="A20" s="263">
        <f t="shared" si="0"/>
        <v>19</v>
      </c>
      <c r="B20" s="264"/>
      <c r="C20" s="264"/>
      <c r="D20" s="264"/>
      <c r="E20" s="264"/>
      <c r="F20" s="264">
        <v>20000</v>
      </c>
      <c r="G20" s="265">
        <v>20000</v>
      </c>
      <c r="H20" s="266">
        <v>66</v>
      </c>
    </row>
    <row r="21" spans="1:8" ht="13">
      <c r="A21" s="263">
        <f t="shared" si="0"/>
        <v>20</v>
      </c>
      <c r="B21" s="264"/>
      <c r="C21" s="264"/>
      <c r="D21" s="264"/>
      <c r="E21" s="264"/>
      <c r="F21" s="264">
        <v>25000</v>
      </c>
      <c r="G21" s="265">
        <v>25000</v>
      </c>
      <c r="H21" s="266">
        <v>69</v>
      </c>
    </row>
    <row r="22" spans="1:8" ht="13">
      <c r="A22" s="263">
        <f t="shared" si="0"/>
        <v>21</v>
      </c>
      <c r="B22" s="264"/>
      <c r="C22" s="264"/>
      <c r="D22" s="264"/>
      <c r="E22" s="264"/>
      <c r="F22" s="264">
        <v>50000</v>
      </c>
      <c r="G22" s="265">
        <v>50000</v>
      </c>
      <c r="H22" s="266">
        <v>69</v>
      </c>
    </row>
    <row r="23" spans="1:8" ht="13">
      <c r="A23" s="263">
        <f t="shared" si="0"/>
        <v>22</v>
      </c>
      <c r="B23" s="267">
        <v>2000</v>
      </c>
      <c r="C23" s="267">
        <v>2500</v>
      </c>
      <c r="D23" s="267"/>
      <c r="E23" s="267"/>
      <c r="F23" s="267"/>
      <c r="G23" s="268">
        <v>4500</v>
      </c>
      <c r="H23" s="269" t="s">
        <v>109</v>
      </c>
    </row>
    <row r="24" spans="1:8" ht="13">
      <c r="A24" s="263">
        <f t="shared" si="0"/>
        <v>23</v>
      </c>
      <c r="B24" s="267"/>
      <c r="C24" s="267">
        <v>2000</v>
      </c>
      <c r="D24" s="267">
        <v>2500</v>
      </c>
      <c r="E24" s="267"/>
      <c r="F24" s="267"/>
      <c r="G24" s="268">
        <v>4500</v>
      </c>
      <c r="H24" s="269" t="s">
        <v>109</v>
      </c>
    </row>
    <row r="25" spans="1:8" ht="13">
      <c r="A25" s="263">
        <f t="shared" si="0"/>
        <v>24</v>
      </c>
      <c r="B25" s="267"/>
      <c r="C25" s="267"/>
      <c r="D25" s="267">
        <v>2000</v>
      </c>
      <c r="E25" s="267">
        <v>2500</v>
      </c>
      <c r="F25" s="267"/>
      <c r="G25" s="268">
        <v>4500</v>
      </c>
      <c r="H25" s="269" t="s">
        <v>109</v>
      </c>
    </row>
    <row r="26" spans="1:8" ht="13">
      <c r="A26" s="263">
        <f t="shared" si="0"/>
        <v>25</v>
      </c>
      <c r="B26" s="267"/>
      <c r="C26" s="267"/>
      <c r="D26" s="267"/>
      <c r="E26" s="267">
        <v>2000</v>
      </c>
      <c r="F26" s="267">
        <v>2500</v>
      </c>
      <c r="G26" s="268">
        <v>4500</v>
      </c>
      <c r="H26" s="269" t="s">
        <v>109</v>
      </c>
    </row>
    <row r="27" spans="1:8" ht="13">
      <c r="A27" s="263">
        <f t="shared" si="0"/>
        <v>26</v>
      </c>
      <c r="B27" s="267">
        <v>2500</v>
      </c>
      <c r="C27" s="267"/>
      <c r="D27" s="267"/>
      <c r="E27" s="267"/>
      <c r="F27" s="267">
        <v>2000</v>
      </c>
      <c r="G27" s="268">
        <v>4500</v>
      </c>
      <c r="H27" s="269" t="s">
        <v>109</v>
      </c>
    </row>
    <row r="28" spans="1:8" ht="13">
      <c r="A28" s="263">
        <f t="shared" si="0"/>
        <v>27</v>
      </c>
      <c r="B28" s="264">
        <v>2500</v>
      </c>
      <c r="C28" s="264">
        <v>2500</v>
      </c>
      <c r="D28" s="264"/>
      <c r="E28" s="264"/>
      <c r="F28" s="264"/>
      <c r="G28" s="265">
        <v>5000</v>
      </c>
      <c r="H28" s="266">
        <v>57</v>
      </c>
    </row>
    <row r="29" spans="1:8" ht="13">
      <c r="A29" s="263">
        <f t="shared" si="0"/>
        <v>28</v>
      </c>
      <c r="B29" s="264"/>
      <c r="C29" s="264">
        <v>2500</v>
      </c>
      <c r="D29" s="264">
        <v>2500</v>
      </c>
      <c r="E29" s="264"/>
      <c r="F29" s="264"/>
      <c r="G29" s="265">
        <v>5000</v>
      </c>
      <c r="H29" s="266">
        <v>63.5</v>
      </c>
    </row>
    <row r="30" spans="1:8" ht="13">
      <c r="A30" s="263">
        <f t="shared" si="0"/>
        <v>29</v>
      </c>
      <c r="B30" s="264"/>
      <c r="C30" s="264"/>
      <c r="D30" s="264">
        <v>2500</v>
      </c>
      <c r="E30" s="264">
        <v>2500</v>
      </c>
      <c r="F30" s="264"/>
      <c r="G30" s="265">
        <v>5000</v>
      </c>
      <c r="H30" s="266">
        <v>68</v>
      </c>
    </row>
    <row r="31" spans="1:8" ht="13">
      <c r="A31" s="263">
        <f t="shared" si="0"/>
        <v>30</v>
      </c>
      <c r="B31" s="264"/>
      <c r="C31" s="264"/>
      <c r="D31" s="264"/>
      <c r="E31" s="264">
        <v>2500</v>
      </c>
      <c r="F31" s="264">
        <v>2500</v>
      </c>
      <c r="G31" s="265">
        <v>5000</v>
      </c>
      <c r="H31" s="266">
        <v>67.5</v>
      </c>
    </row>
    <row r="32" spans="1:8" ht="13">
      <c r="A32" s="263">
        <f t="shared" si="0"/>
        <v>31</v>
      </c>
      <c r="B32" s="264">
        <v>2500</v>
      </c>
      <c r="C32" s="264"/>
      <c r="D32" s="264"/>
      <c r="E32" s="264"/>
      <c r="F32" s="264">
        <v>2500</v>
      </c>
      <c r="G32" s="265">
        <v>5000</v>
      </c>
      <c r="H32" s="266">
        <v>60</v>
      </c>
    </row>
    <row r="33" spans="1:8" ht="13">
      <c r="A33" s="263">
        <f t="shared" si="0"/>
        <v>32</v>
      </c>
      <c r="B33" s="267">
        <v>10000</v>
      </c>
      <c r="C33" s="267"/>
      <c r="D33" s="267"/>
      <c r="E33" s="267">
        <v>15000</v>
      </c>
      <c r="F33" s="267"/>
      <c r="G33" s="268">
        <v>25000</v>
      </c>
      <c r="H33" s="269">
        <v>66</v>
      </c>
    </row>
    <row r="34" spans="1:8" ht="13">
      <c r="A34" s="263">
        <f t="shared" si="0"/>
        <v>33</v>
      </c>
      <c r="B34" s="267"/>
      <c r="C34" s="267">
        <v>10000</v>
      </c>
      <c r="D34" s="267"/>
      <c r="E34" s="267"/>
      <c r="F34" s="267">
        <v>15000</v>
      </c>
      <c r="G34" s="268">
        <v>25000</v>
      </c>
      <c r="H34" s="269">
        <v>66.599999999999994</v>
      </c>
    </row>
    <row r="35" spans="1:8" ht="13">
      <c r="A35" s="263">
        <f t="shared" ref="A35:A52" si="1">A34+1</f>
        <v>34</v>
      </c>
      <c r="B35" s="267">
        <v>15000</v>
      </c>
      <c r="C35" s="267"/>
      <c r="D35" s="267">
        <v>10000</v>
      </c>
      <c r="E35" s="267"/>
      <c r="F35" s="267"/>
      <c r="G35" s="268">
        <v>25000</v>
      </c>
      <c r="H35" s="269">
        <v>62.2</v>
      </c>
    </row>
    <row r="36" spans="1:8" ht="13">
      <c r="A36" s="263">
        <f t="shared" si="1"/>
        <v>35</v>
      </c>
      <c r="B36" s="264">
        <v>20000</v>
      </c>
      <c r="C36" s="264">
        <v>25000</v>
      </c>
      <c r="D36" s="264"/>
      <c r="E36" s="264"/>
      <c r="F36" s="264"/>
      <c r="G36" s="265">
        <v>45000</v>
      </c>
      <c r="H36" s="266">
        <v>60.333333333333329</v>
      </c>
    </row>
    <row r="37" spans="1:8" ht="13">
      <c r="A37" s="263">
        <f t="shared" si="1"/>
        <v>36</v>
      </c>
      <c r="B37" s="264"/>
      <c r="C37" s="264">
        <v>20000</v>
      </c>
      <c r="D37" s="264">
        <v>25000</v>
      </c>
      <c r="E37" s="264"/>
      <c r="F37" s="264"/>
      <c r="G37" s="265">
        <v>45000</v>
      </c>
      <c r="H37" s="266">
        <v>66.888888888888886</v>
      </c>
    </row>
    <row r="38" spans="1:8" ht="13">
      <c r="A38" s="263">
        <f t="shared" si="1"/>
        <v>37</v>
      </c>
      <c r="B38" s="264"/>
      <c r="C38" s="264"/>
      <c r="D38" s="264">
        <v>20000</v>
      </c>
      <c r="E38" s="264">
        <v>25000</v>
      </c>
      <c r="F38" s="264"/>
      <c r="G38" s="265">
        <v>45000</v>
      </c>
      <c r="H38" s="266">
        <v>71.111111111111114</v>
      </c>
    </row>
    <row r="39" spans="1:8" ht="13">
      <c r="A39" s="263">
        <f t="shared" si="1"/>
        <v>38</v>
      </c>
      <c r="B39" s="264"/>
      <c r="C39" s="264"/>
      <c r="D39" s="264"/>
      <c r="E39" s="264">
        <v>20000</v>
      </c>
      <c r="F39" s="264">
        <v>25000</v>
      </c>
      <c r="G39" s="265">
        <v>45000</v>
      </c>
      <c r="H39" s="266">
        <v>70.333333333333343</v>
      </c>
    </row>
    <row r="40" spans="1:8" ht="13">
      <c r="A40" s="263">
        <f t="shared" si="1"/>
        <v>39</v>
      </c>
      <c r="B40" s="267"/>
      <c r="C40" s="267"/>
      <c r="D40" s="267">
        <v>25000</v>
      </c>
      <c r="E40" s="267"/>
      <c r="F40" s="267">
        <v>30000</v>
      </c>
      <c r="G40" s="268">
        <v>55000</v>
      </c>
      <c r="H40" s="269">
        <v>69.454545454545453</v>
      </c>
    </row>
    <row r="41" spans="1:8" ht="13">
      <c r="A41" s="263">
        <f t="shared" si="1"/>
        <v>40</v>
      </c>
      <c r="B41" s="267">
        <v>30000</v>
      </c>
      <c r="C41" s="267"/>
      <c r="D41" s="267"/>
      <c r="E41" s="267">
        <v>25000</v>
      </c>
      <c r="F41" s="267"/>
      <c r="G41" s="268">
        <v>55000</v>
      </c>
      <c r="H41" s="269">
        <v>63.818181818181813</v>
      </c>
    </row>
    <row r="42" spans="1:8" ht="13">
      <c r="A42" s="263">
        <f t="shared" si="1"/>
        <v>41</v>
      </c>
      <c r="B42" s="267"/>
      <c r="C42" s="267">
        <v>30000</v>
      </c>
      <c r="D42" s="267"/>
      <c r="E42" s="267"/>
      <c r="F42" s="267">
        <v>25000</v>
      </c>
      <c r="G42" s="268">
        <v>55000</v>
      </c>
      <c r="H42" s="269">
        <v>65.72727272727272</v>
      </c>
    </row>
    <row r="43" spans="1:8" ht="13">
      <c r="A43" s="263">
        <f t="shared" si="1"/>
        <v>42</v>
      </c>
      <c r="B43" s="264">
        <v>1000</v>
      </c>
      <c r="C43" s="264">
        <v>2000</v>
      </c>
      <c r="D43" s="264">
        <v>1000</v>
      </c>
      <c r="E43" s="264"/>
      <c r="F43" s="264"/>
      <c r="G43" s="265">
        <v>4000</v>
      </c>
      <c r="H43" s="266" t="s">
        <v>109</v>
      </c>
    </row>
    <row r="44" spans="1:8" ht="13">
      <c r="A44" s="263">
        <f t="shared" si="1"/>
        <v>43</v>
      </c>
      <c r="B44" s="264"/>
      <c r="C44" s="264">
        <v>1000</v>
      </c>
      <c r="D44" s="264">
        <v>2000</v>
      </c>
      <c r="E44" s="264">
        <v>1000</v>
      </c>
      <c r="F44" s="264"/>
      <c r="G44" s="265">
        <v>4000</v>
      </c>
      <c r="H44" s="266" t="s">
        <v>109</v>
      </c>
    </row>
    <row r="45" spans="1:8" ht="13">
      <c r="A45" s="263">
        <f t="shared" si="1"/>
        <v>44</v>
      </c>
      <c r="B45" s="264">
        <v>500</v>
      </c>
      <c r="C45" s="264"/>
      <c r="D45" s="264">
        <v>1000</v>
      </c>
      <c r="E45" s="264">
        <v>2000</v>
      </c>
      <c r="F45" s="264">
        <v>1000</v>
      </c>
      <c r="G45" s="265">
        <v>4500</v>
      </c>
      <c r="H45" s="266" t="s">
        <v>109</v>
      </c>
    </row>
    <row r="46" spans="1:8" ht="13">
      <c r="A46" s="263">
        <f t="shared" si="1"/>
        <v>45</v>
      </c>
      <c r="B46" s="267">
        <v>1000</v>
      </c>
      <c r="C46" s="267">
        <v>1500</v>
      </c>
      <c r="D46" s="267">
        <v>2000</v>
      </c>
      <c r="E46" s="267">
        <v>2500</v>
      </c>
      <c r="F46" s="267"/>
      <c r="G46" s="268">
        <v>7000</v>
      </c>
      <c r="H46" s="269">
        <v>64.357142857142847</v>
      </c>
    </row>
    <row r="47" spans="1:8" ht="13">
      <c r="A47" s="263">
        <f t="shared" si="1"/>
        <v>46</v>
      </c>
      <c r="B47" s="267"/>
      <c r="C47" s="267">
        <v>1000</v>
      </c>
      <c r="D47" s="267">
        <v>1500</v>
      </c>
      <c r="E47" s="267">
        <v>2000</v>
      </c>
      <c r="F47" s="267">
        <v>2500</v>
      </c>
      <c r="G47" s="268">
        <v>7000</v>
      </c>
      <c r="H47" s="269">
        <v>66.214285714285708</v>
      </c>
    </row>
    <row r="48" spans="1:8" ht="13">
      <c r="A48" s="263">
        <f t="shared" si="1"/>
        <v>47</v>
      </c>
      <c r="B48" s="267">
        <v>2000</v>
      </c>
      <c r="C48" s="267">
        <v>2500</v>
      </c>
      <c r="D48" s="267"/>
      <c r="E48" s="267">
        <v>1000</v>
      </c>
      <c r="F48" s="267">
        <v>1500</v>
      </c>
      <c r="G48" s="268">
        <v>7000</v>
      </c>
      <c r="H48" s="269">
        <v>60.857142857142861</v>
      </c>
    </row>
    <row r="49" spans="1:8" ht="13">
      <c r="A49" s="263">
        <f t="shared" si="1"/>
        <v>48</v>
      </c>
      <c r="B49" s="264">
        <v>1000</v>
      </c>
      <c r="C49" s="264">
        <v>500</v>
      </c>
      <c r="D49" s="264">
        <v>500</v>
      </c>
      <c r="E49" s="264">
        <v>1000</v>
      </c>
      <c r="F49" s="264">
        <v>500</v>
      </c>
      <c r="G49" s="265">
        <v>3500</v>
      </c>
      <c r="H49" s="266" t="s">
        <v>109</v>
      </c>
    </row>
    <row r="50" spans="1:8" ht="13">
      <c r="A50" s="263">
        <f t="shared" si="1"/>
        <v>49</v>
      </c>
      <c r="B50" s="264">
        <v>1000</v>
      </c>
      <c r="C50" s="264">
        <v>2000</v>
      </c>
      <c r="D50" s="264">
        <v>3000</v>
      </c>
      <c r="E50" s="264">
        <v>4000</v>
      </c>
      <c r="F50" s="264">
        <v>5000</v>
      </c>
      <c r="G50" s="265">
        <v>15000</v>
      </c>
      <c r="H50" s="266">
        <v>65.400000000000006</v>
      </c>
    </row>
    <row r="51" spans="1:8" ht="13">
      <c r="A51" s="263">
        <f t="shared" si="1"/>
        <v>50</v>
      </c>
      <c r="B51" s="267">
        <v>4000</v>
      </c>
      <c r="C51" s="267">
        <v>5000</v>
      </c>
      <c r="D51" s="267">
        <v>6000</v>
      </c>
      <c r="E51" s="267">
        <v>7000</v>
      </c>
      <c r="F51" s="267">
        <v>8000</v>
      </c>
      <c r="G51" s="268">
        <v>30000</v>
      </c>
      <c r="H51" s="269">
        <v>67.3</v>
      </c>
    </row>
    <row r="52" spans="1:8" ht="13">
      <c r="A52" s="263">
        <f t="shared" si="1"/>
        <v>51</v>
      </c>
      <c r="B52" s="267">
        <v>10000</v>
      </c>
      <c r="C52" s="267">
        <v>2000</v>
      </c>
      <c r="D52" s="267">
        <v>6000</v>
      </c>
      <c r="E52" s="267">
        <v>7000</v>
      </c>
      <c r="F52" s="267">
        <v>25000</v>
      </c>
      <c r="G52" s="268">
        <v>50000</v>
      </c>
      <c r="H52" s="269">
        <v>66.900000000000006</v>
      </c>
    </row>
  </sheetData>
  <sheetProtection selectLockedCells="1"/>
  <phoneticPr fontId="0" type="noConversion"/>
  <pageMargins left="0.75" right="0.75" top="1" bottom="1" header="0.5" footer="0.5"/>
  <pageSetup orientation="portrait" r:id="rId1"/>
  <headerFooter alignWithMargins="0">
    <oddHeader>&amp;LBS01 - 2002&amp;CMixed Development Results&amp;RDec 31, 2005</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7C70F-D95B-4E6E-8806-B37694C72A44}">
  <sheetPr codeName="Sheet2"/>
  <dimension ref="A1:Y241"/>
  <sheetViews>
    <sheetView workbookViewId="0">
      <selection activeCell="F7" sqref="F7:G7"/>
    </sheetView>
  </sheetViews>
  <sheetFormatPr defaultRowHeight="12.5"/>
  <cols>
    <col min="1" max="1" width="1.26953125" customWidth="1"/>
    <col min="2" max="2" width="22.26953125" customWidth="1"/>
    <col min="3" max="3" width="12.81640625" customWidth="1"/>
    <col min="4" max="4" width="11.7265625" customWidth="1"/>
    <col min="5" max="5" width="11.54296875" customWidth="1"/>
    <col min="6" max="6" width="13" customWidth="1"/>
    <col min="7" max="7" width="10.453125" customWidth="1"/>
    <col min="8" max="8" width="10" customWidth="1"/>
    <col min="9" max="9" width="9.81640625" customWidth="1"/>
    <col min="10" max="10" width="10.7265625" customWidth="1"/>
    <col min="12" max="12" width="15.1796875" customWidth="1"/>
    <col min="13" max="13" width="1.1796875" customWidth="1"/>
    <col min="14" max="14" width="0.7265625" customWidth="1"/>
  </cols>
  <sheetData>
    <row r="1" spans="1:25" ht="13" thickBot="1">
      <c r="A1" s="32"/>
      <c r="B1" s="32"/>
      <c r="C1" s="32"/>
      <c r="D1" s="32"/>
      <c r="E1" s="32"/>
      <c r="F1" s="32"/>
      <c r="G1" s="32"/>
      <c r="H1" s="32"/>
      <c r="I1" s="32"/>
      <c r="J1" s="32"/>
      <c r="K1" s="32"/>
      <c r="L1" s="32"/>
      <c r="M1" s="32"/>
      <c r="N1" s="32"/>
      <c r="O1" s="32"/>
      <c r="P1" s="32"/>
      <c r="Q1" s="31"/>
      <c r="R1" s="31"/>
      <c r="S1" s="31"/>
      <c r="T1" s="31"/>
      <c r="U1" s="31"/>
      <c r="V1" s="31"/>
      <c r="W1" s="31"/>
      <c r="X1" s="31"/>
      <c r="Y1" s="31"/>
    </row>
    <row r="2" spans="1:25" ht="14.5" thickTop="1">
      <c r="A2" s="61"/>
      <c r="B2" s="62"/>
      <c r="C2" s="62"/>
      <c r="D2" s="62"/>
      <c r="E2" s="62"/>
      <c r="F2" s="117"/>
      <c r="G2" s="118"/>
      <c r="H2" s="118"/>
      <c r="I2" s="62"/>
      <c r="J2" s="62"/>
      <c r="K2" s="62"/>
      <c r="L2" s="62"/>
      <c r="M2" s="62"/>
      <c r="N2" s="63"/>
      <c r="O2" s="64"/>
      <c r="P2" s="32"/>
      <c r="Q2" s="31"/>
      <c r="R2" s="31"/>
      <c r="S2" s="31"/>
      <c r="T2" s="31"/>
      <c r="U2" s="31"/>
      <c r="V2" s="31"/>
      <c r="W2" s="31"/>
      <c r="X2" s="31"/>
      <c r="Y2" s="31"/>
    </row>
    <row r="3" spans="1:25" ht="12.75" customHeight="1">
      <c r="A3" s="65"/>
      <c r="B3" s="66"/>
      <c r="C3" s="901" t="s">
        <v>54</v>
      </c>
      <c r="D3" s="901"/>
      <c r="E3" s="901"/>
      <c r="F3" s="901"/>
      <c r="G3" s="901"/>
      <c r="H3" s="66"/>
      <c r="I3" s="66"/>
      <c r="J3" s="66"/>
      <c r="K3" s="66"/>
      <c r="L3" s="66"/>
      <c r="M3" s="66"/>
      <c r="N3" s="68"/>
      <c r="O3" s="64"/>
      <c r="P3" s="32"/>
      <c r="Q3" s="31"/>
      <c r="R3" s="31"/>
      <c r="S3" s="31"/>
      <c r="T3" s="31"/>
      <c r="U3" s="31"/>
      <c r="V3" s="31"/>
      <c r="W3" s="31"/>
      <c r="X3" s="31"/>
      <c r="Y3" s="31"/>
    </row>
    <row r="4" spans="1:25" ht="13">
      <c r="A4" s="65"/>
      <c r="B4" s="66"/>
      <c r="C4" s="67"/>
      <c r="D4" s="66"/>
      <c r="E4" s="66"/>
      <c r="F4" s="69"/>
      <c r="G4" s="67"/>
      <c r="H4" s="67"/>
      <c r="I4" s="66"/>
      <c r="J4" s="66"/>
      <c r="K4" s="66"/>
      <c r="L4" s="66"/>
      <c r="M4" s="66"/>
      <c r="N4" s="68"/>
      <c r="O4" s="64"/>
      <c r="P4" s="32"/>
      <c r="Q4" s="31"/>
      <c r="R4" s="31"/>
      <c r="S4" s="31"/>
      <c r="T4" s="31"/>
      <c r="U4" s="31"/>
      <c r="V4" s="31"/>
      <c r="W4" s="31"/>
      <c r="X4" s="31"/>
      <c r="Y4" s="31"/>
    </row>
    <row r="5" spans="1:25" ht="13">
      <c r="A5" s="65"/>
      <c r="B5" s="66"/>
      <c r="C5" s="902" t="s">
        <v>31</v>
      </c>
      <c r="D5" s="902"/>
      <c r="E5" s="902"/>
      <c r="F5" s="66"/>
      <c r="G5" s="66"/>
      <c r="H5" s="66"/>
      <c r="I5" s="71" t="s">
        <v>132</v>
      </c>
      <c r="J5" s="66"/>
      <c r="K5" s="66"/>
      <c r="L5" s="66"/>
      <c r="M5" s="66"/>
      <c r="N5" s="68"/>
      <c r="O5" s="64"/>
      <c r="P5" s="32"/>
      <c r="Q5" s="31"/>
      <c r="R5" s="31"/>
      <c r="S5" s="31"/>
      <c r="T5" s="31"/>
      <c r="U5" s="31"/>
      <c r="V5" s="31"/>
      <c r="W5" s="31"/>
      <c r="X5" s="31"/>
      <c r="Y5" s="31"/>
    </row>
    <row r="6" spans="1:25" ht="13">
      <c r="A6" s="65"/>
      <c r="B6" s="66"/>
      <c r="C6" s="70"/>
      <c r="D6" s="66"/>
      <c r="E6" s="66"/>
      <c r="F6" s="66"/>
      <c r="G6" s="66"/>
      <c r="H6" s="66"/>
      <c r="I6" s="66"/>
      <c r="J6" s="66"/>
      <c r="K6" s="66"/>
      <c r="L6" s="66"/>
      <c r="M6" s="66"/>
      <c r="N6" s="68"/>
      <c r="O6" s="64"/>
      <c r="P6" s="32"/>
      <c r="Q6" s="31"/>
      <c r="R6" s="31"/>
      <c r="S6" s="31"/>
      <c r="T6" s="31"/>
      <c r="U6" s="31"/>
      <c r="V6" s="31"/>
      <c r="W6" s="31"/>
      <c r="X6" s="31"/>
      <c r="Y6" s="31"/>
    </row>
    <row r="7" spans="1:25" ht="15.5">
      <c r="A7" s="65"/>
      <c r="B7" s="66"/>
      <c r="C7" s="892" t="s">
        <v>25</v>
      </c>
      <c r="D7" s="893"/>
      <c r="E7" s="894"/>
      <c r="F7" s="897">
        <f>SUMMARY!$E6</f>
        <v>0</v>
      </c>
      <c r="G7" s="898"/>
      <c r="H7" s="66"/>
      <c r="I7" s="892" t="s">
        <v>133</v>
      </c>
      <c r="J7" s="893"/>
      <c r="K7" s="894"/>
      <c r="L7" s="890">
        <f>SUMMARY!$R9</f>
        <v>0</v>
      </c>
      <c r="M7" s="891"/>
      <c r="N7" s="68"/>
      <c r="O7" s="64"/>
      <c r="P7" s="32"/>
      <c r="Q7" s="31"/>
      <c r="R7" s="31"/>
      <c r="S7" s="31"/>
      <c r="T7" s="31"/>
      <c r="U7" s="31"/>
      <c r="V7" s="31"/>
      <c r="W7" s="31"/>
      <c r="X7" s="31"/>
      <c r="Y7" s="31"/>
    </row>
    <row r="8" spans="1:25" ht="13">
      <c r="A8" s="65"/>
      <c r="B8" s="66"/>
      <c r="C8" s="892" t="s">
        <v>33</v>
      </c>
      <c r="D8" s="893"/>
      <c r="E8" s="894"/>
      <c r="F8" s="888">
        <f>SUMMARY!$E62</f>
        <v>1</v>
      </c>
      <c r="G8" s="899"/>
      <c r="H8" s="66"/>
      <c r="I8" s="892" t="s">
        <v>134</v>
      </c>
      <c r="J8" s="893"/>
      <c r="K8" s="894"/>
      <c r="L8" s="890">
        <f>SUMMARY!$R10</f>
        <v>0</v>
      </c>
      <c r="M8" s="891"/>
      <c r="N8" s="68"/>
      <c r="O8" s="64"/>
      <c r="P8" s="32"/>
      <c r="Q8" s="31"/>
      <c r="R8" s="31"/>
      <c r="S8" s="31"/>
      <c r="T8" s="31"/>
      <c r="U8" s="31"/>
      <c r="V8" s="31"/>
      <c r="W8" s="31"/>
      <c r="X8" s="31"/>
      <c r="Y8" s="31"/>
    </row>
    <row r="9" spans="1:25" ht="13">
      <c r="A9" s="65"/>
      <c r="B9" s="66"/>
      <c r="C9" s="892" t="s">
        <v>52</v>
      </c>
      <c r="D9" s="893"/>
      <c r="E9" s="894"/>
      <c r="F9" s="900">
        <f>SUMMARY!$K$6</f>
        <v>2019</v>
      </c>
      <c r="G9" s="899"/>
      <c r="H9" s="66"/>
      <c r="I9" s="892" t="s">
        <v>135</v>
      </c>
      <c r="J9" s="893"/>
      <c r="K9" s="894"/>
      <c r="L9" s="890">
        <f>SUMMARY!$R11</f>
        <v>0</v>
      </c>
      <c r="M9" s="891"/>
      <c r="N9" s="68"/>
      <c r="O9" s="64"/>
      <c r="P9" s="32"/>
      <c r="Q9" s="31"/>
      <c r="R9" s="31"/>
      <c r="S9" s="31"/>
      <c r="T9" s="31"/>
      <c r="U9" s="31"/>
      <c r="V9" s="31"/>
      <c r="W9" s="31"/>
      <c r="X9" s="31"/>
      <c r="Y9" s="31"/>
    </row>
    <row r="10" spans="1:25" ht="13">
      <c r="A10" s="65"/>
      <c r="B10" s="66"/>
      <c r="C10" s="892" t="s">
        <v>66</v>
      </c>
      <c r="D10" s="893"/>
      <c r="E10" s="894"/>
      <c r="F10" s="900" t="str">
        <f>SUMMARY!$L$6</f>
        <v>BS03</v>
      </c>
      <c r="G10" s="899"/>
      <c r="H10" s="66"/>
      <c r="I10" s="892" t="s">
        <v>136</v>
      </c>
      <c r="J10" s="893"/>
      <c r="K10" s="894"/>
      <c r="L10" s="890">
        <f>SUMMARY!$R12</f>
        <v>0</v>
      </c>
      <c r="M10" s="891"/>
      <c r="N10" s="68"/>
      <c r="O10" s="64"/>
      <c r="P10" s="32"/>
      <c r="Q10" s="31"/>
      <c r="R10" s="31"/>
      <c r="S10" s="31"/>
      <c r="T10" s="31"/>
      <c r="U10" s="31"/>
      <c r="V10" s="31"/>
      <c r="W10" s="31"/>
      <c r="X10" s="31"/>
      <c r="Y10" s="31"/>
    </row>
    <row r="11" spans="1:25" ht="15">
      <c r="A11" s="65"/>
      <c r="B11" s="66"/>
      <c r="C11" s="892" t="s">
        <v>53</v>
      </c>
      <c r="D11" s="893"/>
      <c r="E11" s="894"/>
      <c r="F11" s="121">
        <f>SUMMARY!$G$16</f>
        <v>0</v>
      </c>
      <c r="G11" s="119" t="s">
        <v>56</v>
      </c>
      <c r="H11" s="66"/>
      <c r="I11" s="892" t="s">
        <v>137</v>
      </c>
      <c r="J11" s="893"/>
      <c r="K11" s="894"/>
      <c r="L11" s="895">
        <f>SUMMARY!$R13</f>
        <v>0</v>
      </c>
      <c r="M11" s="896"/>
      <c r="N11" s="68"/>
      <c r="O11" s="64"/>
      <c r="P11" s="32"/>
      <c r="Q11" s="31"/>
      <c r="R11" s="31"/>
      <c r="S11" s="31"/>
      <c r="T11" s="31"/>
      <c r="U11" s="31"/>
      <c r="V11" s="31"/>
      <c r="W11" s="31"/>
      <c r="X11" s="31"/>
      <c r="Y11" s="31"/>
    </row>
    <row r="12" spans="1:25" ht="13">
      <c r="A12" s="65"/>
      <c r="B12" s="66"/>
      <c r="C12" s="892" t="s">
        <v>24</v>
      </c>
      <c r="D12" s="893"/>
      <c r="E12" s="894"/>
      <c r="F12" s="888">
        <f>TotalScore</f>
        <v>0</v>
      </c>
      <c r="G12" s="889"/>
      <c r="H12" s="66"/>
      <c r="I12" s="892" t="s">
        <v>138</v>
      </c>
      <c r="J12" s="893"/>
      <c r="K12" s="894"/>
      <c r="L12" s="886">
        <f>SUMMARY!$G16</f>
        <v>0</v>
      </c>
      <c r="M12" s="887"/>
      <c r="N12" s="68"/>
      <c r="O12" s="64"/>
      <c r="P12" s="32"/>
      <c r="Q12" s="31"/>
      <c r="R12" s="31"/>
      <c r="S12" s="31"/>
      <c r="T12" s="31"/>
      <c r="U12" s="31"/>
      <c r="V12" s="31"/>
      <c r="W12" s="31"/>
      <c r="X12" s="31"/>
      <c r="Y12" s="31"/>
    </row>
    <row r="13" spans="1:25" ht="13">
      <c r="A13" s="65"/>
      <c r="B13" s="66"/>
      <c r="C13" s="892" t="s">
        <v>51</v>
      </c>
      <c r="D13" s="893"/>
      <c r="E13" s="894"/>
      <c r="F13" s="910">
        <f>IF(F9&lt;=2010,IF(F9=2000,I55,IF(F9=2002,I67,IF(F9=2004,K78,IF(F9=2005,K99,IF(F9=2007,K121,IF(F9=2008,K139)))))),IF(F9=2013,K157,IF(F9=2014,L178,IF(F9=2015,K196,IF(F9=2017,K220,IF(F9=2019,K240))))))</f>
        <v>0</v>
      </c>
      <c r="G13" s="911"/>
      <c r="H13" s="66"/>
      <c r="I13" s="66"/>
      <c r="J13" s="66"/>
      <c r="K13" s="66"/>
      <c r="L13" s="66"/>
      <c r="M13" s="66"/>
      <c r="N13" s="68"/>
      <c r="O13" s="64"/>
      <c r="P13" s="32"/>
      <c r="Q13" s="31"/>
      <c r="R13" s="31"/>
      <c r="S13" s="31"/>
      <c r="T13" s="31"/>
      <c r="U13" s="31"/>
      <c r="V13" s="31"/>
      <c r="W13" s="31"/>
      <c r="X13" s="31"/>
      <c r="Y13" s="31"/>
    </row>
    <row r="14" spans="1:25" ht="13">
      <c r="A14" s="65"/>
      <c r="B14" s="66"/>
      <c r="C14" s="892" t="s">
        <v>34</v>
      </c>
      <c r="D14" s="893"/>
      <c r="E14" s="894"/>
      <c r="F14" s="912" t="str">
        <f>IF(ROUND(F12,0) &lt;ROUND(F13,0), "NO","YES")</f>
        <v>YES</v>
      </c>
      <c r="G14" s="913"/>
      <c r="H14" s="66"/>
      <c r="I14" s="66"/>
      <c r="J14" s="66"/>
      <c r="K14" s="66"/>
      <c r="L14" s="66"/>
      <c r="M14" s="66"/>
      <c r="N14" s="68"/>
      <c r="O14" s="64"/>
      <c r="P14" s="32"/>
      <c r="Q14" s="31"/>
      <c r="R14" s="31"/>
      <c r="S14" s="31"/>
      <c r="T14" s="31"/>
      <c r="U14" s="31"/>
      <c r="V14" s="31"/>
      <c r="W14" s="31"/>
      <c r="X14" s="31"/>
      <c r="Y14" s="31"/>
    </row>
    <row r="15" spans="1:25" ht="13">
      <c r="A15" s="65"/>
      <c r="B15" s="66"/>
      <c r="C15" s="71"/>
      <c r="D15" s="66"/>
      <c r="E15" s="66"/>
      <c r="F15" s="66"/>
      <c r="G15" s="66"/>
      <c r="H15" s="66"/>
      <c r="I15" s="66"/>
      <c r="J15" s="66"/>
      <c r="K15" s="66"/>
      <c r="L15" s="66"/>
      <c r="M15" s="66"/>
      <c r="N15" s="68"/>
      <c r="O15" s="64"/>
      <c r="P15" s="32"/>
      <c r="Q15" s="31"/>
      <c r="R15" s="31"/>
      <c r="S15" s="31"/>
      <c r="T15" s="31"/>
      <c r="U15" s="31"/>
      <c r="V15" s="31"/>
      <c r="W15" s="31"/>
      <c r="X15" s="31"/>
      <c r="Y15" s="31"/>
    </row>
    <row r="16" spans="1:25" ht="13">
      <c r="A16" s="65"/>
      <c r="B16" s="66"/>
      <c r="C16" s="71"/>
      <c r="D16" s="66"/>
      <c r="E16" s="66"/>
      <c r="F16" s="66"/>
      <c r="G16" s="66"/>
      <c r="H16" s="66"/>
      <c r="I16" s="66"/>
      <c r="J16" s="66"/>
      <c r="K16" s="66"/>
      <c r="L16" s="66"/>
      <c r="M16" s="66"/>
      <c r="N16" s="68"/>
      <c r="O16" s="64"/>
      <c r="P16" s="32"/>
      <c r="Q16" s="31"/>
      <c r="R16" s="31"/>
      <c r="S16" s="31"/>
      <c r="T16" s="31"/>
      <c r="U16" s="31"/>
      <c r="V16" s="31"/>
      <c r="W16" s="31"/>
      <c r="X16" s="31"/>
      <c r="Y16" s="31"/>
    </row>
    <row r="17" spans="1:25" ht="13">
      <c r="A17" s="65"/>
      <c r="B17" s="66"/>
      <c r="C17" s="71"/>
      <c r="D17" s="66"/>
      <c r="E17" s="66"/>
      <c r="F17" s="66"/>
      <c r="G17" s="66"/>
      <c r="H17" s="66"/>
      <c r="I17" s="66"/>
      <c r="J17" s="66"/>
      <c r="K17" s="66"/>
      <c r="L17" s="66"/>
      <c r="M17" s="66"/>
      <c r="N17" s="68"/>
      <c r="O17" s="64"/>
      <c r="P17" s="32"/>
      <c r="Q17" s="31"/>
      <c r="R17" s="31"/>
      <c r="S17" s="31"/>
      <c r="T17" s="31"/>
      <c r="U17" s="31"/>
      <c r="V17" s="31"/>
      <c r="W17" s="31"/>
      <c r="X17" s="31"/>
      <c r="Y17" s="31"/>
    </row>
    <row r="18" spans="1:25" ht="13">
      <c r="A18" s="65"/>
      <c r="B18" s="907"/>
      <c r="C18" s="908"/>
      <c r="D18" s="908"/>
      <c r="E18" s="908"/>
      <c r="F18" s="908"/>
      <c r="G18" s="908"/>
      <c r="H18" s="909"/>
      <c r="I18" s="904" t="s">
        <v>32</v>
      </c>
      <c r="J18" s="905"/>
      <c r="K18" s="906"/>
      <c r="L18" s="72"/>
      <c r="M18" s="66"/>
      <c r="N18" s="68"/>
      <c r="O18" s="64"/>
      <c r="P18" s="32"/>
      <c r="Q18" s="31"/>
      <c r="R18" s="31"/>
      <c r="S18" s="31"/>
      <c r="T18" s="31"/>
      <c r="U18" s="31"/>
      <c r="V18" s="31"/>
      <c r="W18" s="31"/>
      <c r="X18" s="31"/>
      <c r="Y18" s="31"/>
    </row>
    <row r="19" spans="1:25" ht="39.75" customHeight="1">
      <c r="A19" s="65"/>
      <c r="B19" s="73" t="s">
        <v>27</v>
      </c>
      <c r="C19" s="73" t="s">
        <v>28</v>
      </c>
      <c r="D19" s="74" t="s">
        <v>29</v>
      </c>
      <c r="E19" s="74" t="s">
        <v>10</v>
      </c>
      <c r="F19" s="73" t="s">
        <v>15</v>
      </c>
      <c r="G19" s="73" t="s">
        <v>30</v>
      </c>
      <c r="H19" s="73" t="s">
        <v>14</v>
      </c>
      <c r="I19" s="73" t="s">
        <v>15</v>
      </c>
      <c r="J19" s="73" t="s">
        <v>30</v>
      </c>
      <c r="K19" s="73" t="s">
        <v>14</v>
      </c>
      <c r="L19" s="74" t="s">
        <v>9</v>
      </c>
      <c r="M19" s="75"/>
      <c r="N19" s="68"/>
      <c r="O19" s="64"/>
      <c r="P19" s="32"/>
      <c r="Q19" s="31"/>
      <c r="R19" s="31"/>
      <c r="S19" s="31"/>
      <c r="T19" s="31"/>
      <c r="U19" s="31"/>
      <c r="V19" s="31"/>
      <c r="W19" s="31"/>
      <c r="X19" s="31"/>
      <c r="Y19" s="31"/>
    </row>
    <row r="20" spans="1:25" s="750" customFormat="1" ht="39.75" customHeight="1">
      <c r="A20" s="759"/>
      <c r="B20" s="765" t="str">
        <f>'01'!$G$5</f>
        <v>01</v>
      </c>
      <c r="C20" s="760" t="str">
        <f>IF('01'!$M$41&lt;&gt;"",'01'!$M$41,"0.00")</f>
        <v>0.00</v>
      </c>
      <c r="D20" s="764">
        <f>SUMMARY!$J$66</f>
        <v>0</v>
      </c>
      <c r="E20" s="760">
        <f ca="1">'01'!$P$4</f>
        <v>0</v>
      </c>
      <c r="F20" s="760">
        <f>'01'!$M$4</f>
        <v>0</v>
      </c>
      <c r="G20" s="760">
        <f ca="1">'01'!$N$4</f>
        <v>0</v>
      </c>
      <c r="H20" s="760">
        <f>'01'!$O$4</f>
        <v>0</v>
      </c>
      <c r="I20" s="760">
        <f>F20*D20</f>
        <v>0</v>
      </c>
      <c r="J20" s="760">
        <f ca="1">G20*D20</f>
        <v>0</v>
      </c>
      <c r="K20" s="760">
        <f>H20*D20</f>
        <v>0</v>
      </c>
      <c r="L20" s="760" t="str">
        <f>IF('01'!$P$127&lt;&gt;"",'01'!$P$127,"0.00")</f>
        <v xml:space="preserve"> </v>
      </c>
      <c r="M20" s="761"/>
      <c r="N20" s="762"/>
      <c r="O20" s="763"/>
      <c r="P20" s="748"/>
      <c r="Q20" s="749"/>
      <c r="R20" s="749"/>
      <c r="S20" s="749"/>
      <c r="T20" s="749"/>
      <c r="U20" s="749"/>
      <c r="V20" s="749"/>
      <c r="W20" s="749"/>
      <c r="X20" s="749"/>
      <c r="Y20" s="749"/>
    </row>
    <row r="21" spans="1:25" s="254" customFormat="1" ht="13">
      <c r="A21" s="249"/>
      <c r="B21" s="431" t="e">
        <f>#REF!</f>
        <v>#REF!</v>
      </c>
      <c r="C21" s="87" t="e">
        <f>IF(#REF!&lt;&gt;"",#REF!,"0.00")</f>
        <v>#REF!</v>
      </c>
      <c r="D21" s="91">
        <f>SUMMARY!$J$61</f>
        <v>0</v>
      </c>
      <c r="E21" s="87" t="e">
        <f>#REF!</f>
        <v>#REF!</v>
      </c>
      <c r="F21" s="79" t="e">
        <f>#REF!</f>
        <v>#REF!</v>
      </c>
      <c r="G21" s="79" t="e">
        <f>#REF!</f>
        <v>#REF!</v>
      </c>
      <c r="H21" s="79" t="e">
        <f>#REF!</f>
        <v>#REF!</v>
      </c>
      <c r="I21" s="87" t="e">
        <f>F21*D21</f>
        <v>#REF!</v>
      </c>
      <c r="J21" s="87" t="e">
        <f>G21*D21</f>
        <v>#REF!</v>
      </c>
      <c r="K21" s="87" t="e">
        <f>H21*D21</f>
        <v>#REF!</v>
      </c>
      <c r="L21" s="79" t="e">
        <f>IF(#REF!&lt;&gt;"",#REF!,"0.00")</f>
        <v>#REF!</v>
      </c>
      <c r="M21" s="250"/>
      <c r="N21" s="251"/>
      <c r="O21" s="252"/>
      <c r="P21" s="252"/>
      <c r="Q21" s="253"/>
      <c r="R21" s="253"/>
      <c r="S21" s="253"/>
      <c r="T21" s="253"/>
      <c r="U21" s="253"/>
      <c r="V21" s="253"/>
      <c r="W21" s="253"/>
      <c r="X21" s="253"/>
      <c r="Y21" s="253"/>
    </row>
    <row r="22" spans="1:25">
      <c r="A22" s="65"/>
      <c r="B22" s="76"/>
      <c r="C22" s="76"/>
      <c r="D22" s="90"/>
      <c r="E22" s="77"/>
      <c r="F22" s="76"/>
      <c r="G22" s="76"/>
      <c r="H22" s="76"/>
      <c r="I22" s="76"/>
      <c r="J22" s="76"/>
      <c r="K22" s="76"/>
      <c r="L22" s="76"/>
      <c r="M22" s="66"/>
      <c r="N22" s="68"/>
      <c r="O22" s="64"/>
      <c r="P22" s="32"/>
      <c r="Q22" s="31"/>
      <c r="R22" s="31"/>
      <c r="S22" s="31"/>
      <c r="T22" s="31"/>
      <c r="U22" s="31"/>
      <c r="V22" s="31"/>
      <c r="W22" s="31"/>
      <c r="X22" s="31"/>
      <c r="Y22" s="31"/>
    </row>
    <row r="23" spans="1:25" s="85" customFormat="1" ht="13">
      <c r="A23" s="80"/>
      <c r="B23" s="86" t="s">
        <v>35</v>
      </c>
      <c r="C23" s="87" t="e">
        <f>SUM(C21:C22)</f>
        <v>#REF!</v>
      </c>
      <c r="D23" s="91">
        <f>SUM(D21:D22)</f>
        <v>0</v>
      </c>
      <c r="E23" s="335">
        <f>TotalScore</f>
        <v>0</v>
      </c>
      <c r="F23" s="78"/>
      <c r="G23" s="78"/>
      <c r="H23" s="78"/>
      <c r="I23" s="87" t="e">
        <f>SUM(I21:I22)</f>
        <v>#REF!</v>
      </c>
      <c r="J23" s="87" t="e">
        <f>SUM(J21:J22)</f>
        <v>#REF!</v>
      </c>
      <c r="K23" s="87" t="e">
        <f>SUM(K21:K22)</f>
        <v>#REF!</v>
      </c>
      <c r="L23" s="78"/>
      <c r="M23" s="81"/>
      <c r="N23" s="82"/>
      <c r="O23" s="83"/>
      <c r="P23" s="83"/>
      <c r="Q23" s="84"/>
      <c r="R23" s="84"/>
      <c r="S23" s="84"/>
      <c r="T23" s="84"/>
      <c r="U23" s="84"/>
      <c r="V23" s="84"/>
      <c r="W23" s="84"/>
      <c r="X23" s="84"/>
      <c r="Y23" s="84"/>
    </row>
    <row r="24" spans="1:25">
      <c r="A24" s="32"/>
      <c r="B24" s="32"/>
      <c r="C24" s="32"/>
      <c r="D24" s="32"/>
      <c r="E24" s="32"/>
      <c r="F24" s="32"/>
      <c r="G24" s="32"/>
      <c r="H24" s="32"/>
      <c r="I24" s="32"/>
      <c r="J24" s="32"/>
      <c r="K24" s="32"/>
      <c r="L24" s="32"/>
      <c r="M24" s="32"/>
      <c r="N24" s="32"/>
      <c r="O24" s="32"/>
      <c r="P24" s="32"/>
      <c r="Q24" s="31"/>
      <c r="R24" s="31"/>
      <c r="S24" s="31"/>
      <c r="T24" s="31"/>
      <c r="U24" s="31"/>
      <c r="V24" s="31"/>
      <c r="W24" s="31"/>
      <c r="X24" s="31"/>
      <c r="Y24" s="31"/>
    </row>
    <row r="25" spans="1:25">
      <c r="A25" s="32"/>
      <c r="B25" s="32"/>
      <c r="C25" s="32"/>
      <c r="D25" s="32"/>
      <c r="E25" s="32"/>
      <c r="F25" s="32"/>
      <c r="G25" s="32"/>
      <c r="H25" s="32"/>
      <c r="I25" s="32"/>
      <c r="J25" s="32"/>
      <c r="K25" s="32"/>
      <c r="L25" s="32"/>
      <c r="M25" s="32"/>
      <c r="N25" s="32"/>
      <c r="O25" s="32"/>
      <c r="P25" s="32"/>
      <c r="Q25" s="31"/>
      <c r="R25" s="31"/>
      <c r="S25" s="31"/>
      <c r="T25" s="31"/>
      <c r="U25" s="31"/>
      <c r="V25" s="31"/>
      <c r="W25" s="31"/>
      <c r="X25" s="31"/>
      <c r="Y25" s="31"/>
    </row>
    <row r="26" spans="1:25">
      <c r="A26" s="32"/>
      <c r="B26" s="32"/>
      <c r="C26" s="32"/>
      <c r="D26" s="32"/>
      <c r="E26" s="32"/>
      <c r="F26" s="32"/>
      <c r="G26" s="32"/>
      <c r="H26" s="32"/>
      <c r="I26" s="32"/>
      <c r="J26" s="32"/>
      <c r="K26" s="32"/>
      <c r="L26" s="32"/>
      <c r="M26" s="32"/>
      <c r="N26" s="32"/>
      <c r="O26" s="32"/>
      <c r="P26" s="32"/>
      <c r="Q26" s="31"/>
      <c r="R26" s="31"/>
      <c r="S26" s="31"/>
      <c r="T26" s="31"/>
      <c r="U26" s="31"/>
      <c r="V26" s="31"/>
      <c r="W26" s="31"/>
      <c r="X26" s="31"/>
      <c r="Y26" s="31"/>
    </row>
    <row r="27" spans="1:25">
      <c r="A27" s="32"/>
      <c r="B27" s="32"/>
      <c r="C27" s="32"/>
      <c r="D27" s="32"/>
      <c r="E27" s="32"/>
      <c r="F27" s="32"/>
      <c r="G27" s="32"/>
      <c r="H27" s="32"/>
      <c r="I27" s="32"/>
      <c r="J27" s="32"/>
      <c r="K27" s="32"/>
      <c r="L27" s="32"/>
      <c r="M27" s="32"/>
      <c r="N27" s="32"/>
      <c r="O27" s="32"/>
      <c r="P27" s="32"/>
      <c r="Q27" s="31"/>
      <c r="R27" s="31"/>
      <c r="S27" s="31"/>
      <c r="T27" s="31"/>
      <c r="U27" s="31"/>
      <c r="V27" s="31"/>
      <c r="W27" s="31"/>
      <c r="X27" s="31"/>
      <c r="Y27" s="31"/>
    </row>
    <row r="28" spans="1:25">
      <c r="A28" s="32"/>
      <c r="B28" s="32"/>
      <c r="C28" s="32"/>
      <c r="D28" s="32"/>
      <c r="E28" s="32"/>
      <c r="F28" s="32"/>
      <c r="G28" s="32"/>
      <c r="H28" s="32"/>
      <c r="I28" s="32"/>
      <c r="J28" s="32"/>
      <c r="K28" s="32"/>
      <c r="L28" s="32"/>
      <c r="M28" s="32"/>
      <c r="N28" s="32"/>
      <c r="O28" s="32"/>
      <c r="P28" s="32"/>
      <c r="Q28" s="31"/>
      <c r="R28" s="31"/>
      <c r="S28" s="31"/>
      <c r="T28" s="31"/>
      <c r="U28" s="31"/>
      <c r="V28" s="31"/>
      <c r="W28" s="31"/>
      <c r="X28" s="31"/>
      <c r="Y28" s="31"/>
    </row>
    <row r="29" spans="1:25">
      <c r="A29" s="32"/>
      <c r="B29" s="32"/>
      <c r="C29" s="32"/>
      <c r="D29" s="32"/>
      <c r="E29" s="32"/>
      <c r="F29" s="32"/>
      <c r="G29" s="32"/>
      <c r="H29" s="32"/>
      <c r="I29" s="32"/>
      <c r="J29" s="32"/>
      <c r="K29" s="32"/>
      <c r="L29" s="32"/>
      <c r="M29" s="32"/>
      <c r="N29" s="32"/>
      <c r="O29" s="32"/>
      <c r="P29" s="32"/>
      <c r="Q29" s="31"/>
      <c r="R29" s="31"/>
      <c r="S29" s="31"/>
      <c r="T29" s="31"/>
      <c r="U29" s="31"/>
      <c r="V29" s="31"/>
      <c r="W29" s="31"/>
      <c r="X29" s="31"/>
      <c r="Y29" s="31"/>
    </row>
    <row r="30" spans="1:25">
      <c r="A30" s="32"/>
      <c r="B30" s="32"/>
      <c r="C30" s="32"/>
      <c r="D30" s="32"/>
      <c r="E30" s="32"/>
      <c r="F30" s="32"/>
      <c r="G30" s="32"/>
      <c r="H30" s="32"/>
      <c r="I30" s="32"/>
      <c r="J30" s="32"/>
      <c r="K30" s="32"/>
      <c r="L30" s="32"/>
      <c r="M30" s="32"/>
      <c r="N30" s="32"/>
      <c r="O30" s="32"/>
      <c r="P30" s="32"/>
      <c r="Q30" s="31"/>
      <c r="R30" s="31"/>
      <c r="S30" s="31"/>
      <c r="T30" s="31"/>
      <c r="U30" s="31"/>
      <c r="V30" s="31"/>
      <c r="W30" s="31"/>
      <c r="X30" s="31"/>
      <c r="Y30" s="31"/>
    </row>
    <row r="31" spans="1:25">
      <c r="A31" s="32"/>
      <c r="B31" s="32"/>
      <c r="C31" s="32"/>
      <c r="D31" s="32"/>
      <c r="E31" s="32"/>
      <c r="F31" s="32"/>
      <c r="G31" s="32"/>
      <c r="H31" s="32"/>
      <c r="I31" s="32"/>
      <c r="J31" s="32"/>
      <c r="K31" s="32"/>
      <c r="L31" s="32"/>
      <c r="M31" s="32"/>
      <c r="N31" s="32"/>
      <c r="O31" s="32"/>
      <c r="P31" s="32"/>
      <c r="Q31" s="31"/>
      <c r="R31" s="31"/>
      <c r="S31" s="31"/>
      <c r="T31" s="31"/>
      <c r="U31" s="31"/>
      <c r="V31" s="31"/>
      <c r="W31" s="31"/>
      <c r="X31" s="31"/>
      <c r="Y31" s="31"/>
    </row>
    <row r="32" spans="1:25">
      <c r="A32" s="32"/>
      <c r="B32" s="32"/>
      <c r="C32" s="32"/>
      <c r="D32" s="32"/>
      <c r="E32" s="32"/>
      <c r="F32" s="32"/>
      <c r="G32" s="32"/>
      <c r="H32" s="32"/>
      <c r="I32" s="32"/>
      <c r="J32" s="32"/>
      <c r="K32" s="32"/>
      <c r="L32" s="32"/>
      <c r="M32" s="32"/>
      <c r="N32" s="32"/>
      <c r="O32" s="32"/>
      <c r="P32" s="32"/>
      <c r="Q32" s="31"/>
      <c r="R32" s="31"/>
      <c r="S32" s="31"/>
      <c r="T32" s="31"/>
      <c r="U32" s="31"/>
      <c r="V32" s="31"/>
      <c r="W32" s="31"/>
      <c r="X32" s="31"/>
      <c r="Y32" s="31"/>
    </row>
    <row r="33" spans="1:25">
      <c r="A33" s="32"/>
      <c r="B33" s="32"/>
      <c r="C33" s="32"/>
      <c r="D33" s="32"/>
      <c r="E33" s="32"/>
      <c r="F33" s="32"/>
      <c r="G33" s="32"/>
      <c r="H33" s="32"/>
      <c r="I33" s="32"/>
      <c r="J33" s="32"/>
      <c r="K33" s="32"/>
      <c r="L33" s="32"/>
      <c r="M33" s="32"/>
      <c r="N33" s="32"/>
      <c r="O33" s="32"/>
      <c r="P33" s="32"/>
      <c r="Q33" s="31"/>
      <c r="R33" s="31"/>
      <c r="S33" s="31"/>
      <c r="T33" s="31"/>
      <c r="U33" s="31"/>
      <c r="V33" s="31"/>
      <c r="W33" s="31"/>
      <c r="X33" s="31"/>
      <c r="Y33" s="31"/>
    </row>
    <row r="34" spans="1:25">
      <c r="A34" s="32"/>
      <c r="B34" s="32"/>
      <c r="C34" s="32"/>
      <c r="D34" s="32"/>
      <c r="E34" s="32"/>
      <c r="F34" s="32"/>
      <c r="G34" s="32"/>
      <c r="H34" s="32"/>
      <c r="I34" s="32"/>
      <c r="J34" s="32"/>
      <c r="K34" s="32"/>
      <c r="L34" s="32"/>
      <c r="M34" s="32"/>
      <c r="N34" s="32"/>
      <c r="O34" s="32"/>
      <c r="P34" s="32"/>
      <c r="Q34" s="31"/>
      <c r="R34" s="31"/>
      <c r="S34" s="31"/>
      <c r="T34" s="31"/>
      <c r="U34" s="31"/>
      <c r="V34" s="31"/>
      <c r="W34" s="31"/>
      <c r="X34" s="31"/>
      <c r="Y34" s="31"/>
    </row>
    <row r="35" spans="1:25">
      <c r="A35" s="32"/>
      <c r="B35" s="32"/>
      <c r="C35" s="32"/>
      <c r="D35" s="32"/>
      <c r="E35" s="32"/>
      <c r="F35" s="32"/>
      <c r="G35" s="32"/>
      <c r="H35" s="32"/>
      <c r="I35" s="32"/>
      <c r="J35" s="32"/>
      <c r="K35" s="32"/>
      <c r="L35" s="32"/>
      <c r="M35" s="32"/>
      <c r="N35" s="32"/>
      <c r="O35" s="32"/>
      <c r="P35" s="32"/>
      <c r="Q35" s="31"/>
      <c r="R35" s="31"/>
      <c r="S35" s="31"/>
      <c r="T35" s="31"/>
      <c r="U35" s="31"/>
      <c r="V35" s="31"/>
      <c r="W35" s="31"/>
      <c r="X35" s="31"/>
      <c r="Y35" s="31"/>
    </row>
    <row r="36" spans="1:25">
      <c r="A36" s="32"/>
      <c r="B36" s="32"/>
      <c r="C36" s="32"/>
      <c r="D36" s="32"/>
      <c r="E36" s="32"/>
      <c r="F36" s="32"/>
      <c r="G36" s="32"/>
      <c r="H36" s="32"/>
      <c r="I36" s="32"/>
      <c r="J36" s="32"/>
      <c r="K36" s="32"/>
      <c r="L36" s="32"/>
      <c r="M36" s="32"/>
      <c r="N36" s="32"/>
      <c r="O36" s="32"/>
      <c r="P36" s="32"/>
      <c r="Q36" s="31"/>
      <c r="R36" s="31"/>
      <c r="S36" s="31"/>
      <c r="T36" s="31"/>
      <c r="U36" s="31"/>
      <c r="V36" s="31"/>
      <c r="W36" s="31"/>
      <c r="X36" s="31"/>
      <c r="Y36" s="31"/>
    </row>
    <row r="37" spans="1:25">
      <c r="A37" s="32"/>
      <c r="B37" s="32"/>
      <c r="C37" s="32"/>
      <c r="D37" s="32"/>
      <c r="E37" s="32"/>
      <c r="F37" s="32"/>
      <c r="G37" s="32"/>
      <c r="H37" s="32"/>
      <c r="I37" s="32"/>
      <c r="J37" s="32"/>
      <c r="K37" s="32"/>
      <c r="L37" s="32"/>
      <c r="M37" s="32"/>
      <c r="N37" s="32"/>
      <c r="O37" s="32"/>
      <c r="P37" s="32"/>
      <c r="Q37" s="31"/>
      <c r="R37" s="31"/>
      <c r="S37" s="31"/>
      <c r="T37" s="31"/>
      <c r="U37" s="31"/>
      <c r="V37" s="31"/>
      <c r="W37" s="31"/>
      <c r="X37" s="31"/>
      <c r="Y37" s="31"/>
    </row>
    <row r="38" spans="1:25">
      <c r="A38" s="32"/>
      <c r="B38" s="32"/>
      <c r="C38" s="32"/>
      <c r="D38" s="32"/>
      <c r="E38" s="32"/>
      <c r="F38" s="32"/>
      <c r="G38" s="32"/>
      <c r="H38" s="32"/>
      <c r="I38" s="32"/>
      <c r="J38" s="32"/>
      <c r="K38" s="32"/>
      <c r="L38" s="32"/>
      <c r="M38" s="32"/>
      <c r="N38" s="32"/>
      <c r="O38" s="32"/>
      <c r="P38" s="32"/>
      <c r="Q38" s="31"/>
      <c r="R38" s="31"/>
      <c r="S38" s="31"/>
      <c r="T38" s="31"/>
      <c r="U38" s="31"/>
      <c r="V38" s="31"/>
      <c r="W38" s="31"/>
      <c r="X38" s="31"/>
      <c r="Y38" s="31"/>
    </row>
    <row r="39" spans="1:25">
      <c r="A39" s="32"/>
      <c r="B39" s="32"/>
      <c r="C39" s="32"/>
      <c r="D39" s="32"/>
      <c r="E39" s="32"/>
      <c r="F39" s="32"/>
      <c r="G39" s="32"/>
      <c r="H39" s="32"/>
      <c r="I39" s="32"/>
      <c r="J39" s="32"/>
      <c r="K39" s="32"/>
      <c r="L39" s="32"/>
      <c r="M39" s="32"/>
      <c r="N39" s="32"/>
      <c r="O39" s="32"/>
      <c r="P39" s="32"/>
      <c r="Q39" s="31"/>
      <c r="R39" s="31"/>
      <c r="S39" s="31"/>
      <c r="T39" s="31"/>
      <c r="U39" s="31"/>
      <c r="V39" s="31"/>
      <c r="W39" s="31"/>
      <c r="X39" s="31"/>
      <c r="Y39" s="31"/>
    </row>
    <row r="40" spans="1:25">
      <c r="A40" s="32"/>
      <c r="B40" s="32"/>
      <c r="C40" s="32"/>
      <c r="D40" s="32"/>
      <c r="E40" s="32"/>
      <c r="F40" s="32"/>
      <c r="G40" s="32"/>
      <c r="H40" s="32"/>
      <c r="I40" s="32"/>
      <c r="J40" s="32"/>
      <c r="K40" s="32"/>
      <c r="L40" s="32"/>
      <c r="M40" s="32"/>
      <c r="N40" s="32"/>
      <c r="O40" s="32"/>
      <c r="P40" s="32"/>
      <c r="Q40" s="31"/>
      <c r="R40" s="31"/>
      <c r="S40" s="31"/>
      <c r="T40" s="31"/>
      <c r="U40" s="31"/>
      <c r="V40" s="31"/>
      <c r="W40" s="31"/>
      <c r="X40" s="31"/>
      <c r="Y40" s="31"/>
    </row>
    <row r="41" spans="1:25">
      <c r="A41" s="32"/>
      <c r="B41" s="32"/>
      <c r="C41" s="32"/>
      <c r="D41" s="32"/>
      <c r="E41" s="32"/>
      <c r="F41" s="32"/>
      <c r="G41" s="32"/>
      <c r="H41" s="32"/>
      <c r="I41" s="32"/>
      <c r="J41" s="32"/>
      <c r="K41" s="32"/>
      <c r="L41" s="32"/>
      <c r="M41" s="32"/>
      <c r="N41" s="32"/>
      <c r="O41" s="32"/>
      <c r="P41" s="32"/>
      <c r="Q41" s="31"/>
      <c r="R41" s="31"/>
      <c r="S41" s="31"/>
      <c r="T41" s="31"/>
      <c r="U41" s="31"/>
      <c r="V41" s="31"/>
      <c r="W41" s="31"/>
      <c r="X41" s="31"/>
      <c r="Y41" s="31"/>
    </row>
    <row r="42" spans="1:25">
      <c r="A42" s="32"/>
      <c r="B42" s="32"/>
      <c r="C42" s="32"/>
      <c r="D42" s="32"/>
      <c r="E42" s="32"/>
      <c r="F42" s="32"/>
      <c r="G42" s="32"/>
      <c r="H42" s="32"/>
      <c r="I42" s="32"/>
      <c r="J42" s="32"/>
      <c r="K42" s="32"/>
      <c r="L42" s="32"/>
      <c r="M42" s="32"/>
      <c r="N42" s="32"/>
      <c r="O42" s="32"/>
      <c r="P42" s="32"/>
      <c r="Q42" s="31"/>
      <c r="R42" s="31"/>
      <c r="S42" s="31"/>
      <c r="T42" s="31"/>
      <c r="U42" s="31"/>
      <c r="V42" s="31"/>
      <c r="W42" s="31"/>
      <c r="X42" s="31"/>
      <c r="Y42" s="31"/>
    </row>
    <row r="43" spans="1:25" s="750" customFormat="1">
      <c r="A43" s="748"/>
      <c r="B43" s="752" t="str">
        <f>'B01'!$G$5</f>
        <v>B01</v>
      </c>
      <c r="C43" s="748" t="str">
        <f>IF('B01'!$M$41&lt;&gt;"",'B01'!$M$41,"0.00")</f>
        <v>0.00</v>
      </c>
      <c r="D43" s="751">
        <f>SUMMARY!$J$89</f>
        <v>0</v>
      </c>
      <c r="E43" s="748">
        <f ca="1">'B01'!$P$4</f>
        <v>0</v>
      </c>
      <c r="F43" s="748">
        <f>'B01'!$M$4</f>
        <v>0</v>
      </c>
      <c r="G43" s="748">
        <f ca="1">'B01'!$N$4</f>
        <v>0</v>
      </c>
      <c r="H43" s="748">
        <f>'B01'!$O$4</f>
        <v>0</v>
      </c>
      <c r="I43" s="748">
        <f>F43*D43</f>
        <v>0</v>
      </c>
      <c r="J43" s="748">
        <f ca="1">G43*D43</f>
        <v>0</v>
      </c>
      <c r="K43" s="748">
        <f>H43*D43</f>
        <v>0</v>
      </c>
      <c r="L43" s="748" t="str">
        <f>IF('B01'!$P$127&lt;&gt;"",'B01'!$P$127,"0.00")</f>
        <v xml:space="preserve"> </v>
      </c>
      <c r="M43" s="748"/>
      <c r="N43" s="748"/>
      <c r="O43" s="748"/>
      <c r="P43" s="748"/>
      <c r="Q43" s="749"/>
      <c r="R43" s="749"/>
      <c r="S43" s="749"/>
      <c r="T43" s="749"/>
      <c r="U43" s="749"/>
      <c r="V43" s="749"/>
      <c r="W43" s="749"/>
      <c r="X43" s="749"/>
      <c r="Y43" s="749"/>
    </row>
    <row r="44" spans="1:25" s="750" customFormat="1">
      <c r="A44" s="748"/>
      <c r="B44" s="752" t="e">
        <f>#REF!</f>
        <v>#REF!</v>
      </c>
      <c r="C44" s="748" t="e">
        <f>IF(#REF!&lt;&gt;"",#REF!,"0.00")</f>
        <v>#REF!</v>
      </c>
      <c r="D44" s="751">
        <f>SUMMARY!$J$90</f>
        <v>0</v>
      </c>
      <c r="E44" s="748" t="e">
        <f>#REF!</f>
        <v>#REF!</v>
      </c>
      <c r="F44" s="748" t="e">
        <f>#REF!</f>
        <v>#REF!</v>
      </c>
      <c r="G44" s="748" t="e">
        <f>#REF!</f>
        <v>#REF!</v>
      </c>
      <c r="H44" s="748" t="e">
        <f>#REF!</f>
        <v>#REF!</v>
      </c>
      <c r="I44" s="748" t="e">
        <f>F44*D44</f>
        <v>#REF!</v>
      </c>
      <c r="J44" s="748" t="e">
        <f>G44*D44</f>
        <v>#REF!</v>
      </c>
      <c r="K44" s="748" t="e">
        <f>H44*D44</f>
        <v>#REF!</v>
      </c>
      <c r="L44" s="748" t="e">
        <f>IF(#REF!&lt;&gt;"",#REF!,"0.00")</f>
        <v>#REF!</v>
      </c>
      <c r="M44" s="748"/>
      <c r="N44" s="748"/>
      <c r="O44" s="748"/>
      <c r="P44" s="748"/>
      <c r="Q44" s="749"/>
      <c r="R44" s="749"/>
      <c r="S44" s="749"/>
      <c r="T44" s="749"/>
      <c r="U44" s="749"/>
      <c r="V44" s="749"/>
      <c r="W44" s="749"/>
      <c r="X44" s="749"/>
      <c r="Y44" s="749"/>
    </row>
    <row r="45" spans="1:25" s="750" customFormat="1">
      <c r="A45" s="748"/>
      <c r="B45" s="752" t="e">
        <f>#REF!</f>
        <v>#REF!</v>
      </c>
      <c r="C45" s="748" t="e">
        <f>IF(#REF!&lt;&gt;"",#REF!,"0.00")</f>
        <v>#REF!</v>
      </c>
      <c r="D45" s="751">
        <f>SUMMARY!$J$91</f>
        <v>0</v>
      </c>
      <c r="E45" s="748" t="e">
        <f>#REF!</f>
        <v>#REF!</v>
      </c>
      <c r="F45" s="748" t="e">
        <f>#REF!</f>
        <v>#REF!</v>
      </c>
      <c r="G45" s="748" t="e">
        <f>#REF!</f>
        <v>#REF!</v>
      </c>
      <c r="H45" s="748" t="e">
        <f>#REF!</f>
        <v>#REF!</v>
      </c>
      <c r="I45" s="748" t="e">
        <f>F45*D45</f>
        <v>#REF!</v>
      </c>
      <c r="J45" s="748" t="e">
        <f>G45*D45</f>
        <v>#REF!</v>
      </c>
      <c r="K45" s="748" t="e">
        <f>H45*D45</f>
        <v>#REF!</v>
      </c>
      <c r="L45" s="748" t="e">
        <f>IF(#REF!&lt;&gt;"",#REF!,"0.00")</f>
        <v>#REF!</v>
      </c>
      <c r="M45" s="748"/>
      <c r="N45" s="748"/>
      <c r="O45" s="748"/>
      <c r="P45" s="748"/>
      <c r="Q45" s="749"/>
      <c r="R45" s="749"/>
      <c r="S45" s="749"/>
      <c r="T45" s="749"/>
      <c r="U45" s="749"/>
      <c r="V45" s="749"/>
      <c r="W45" s="749"/>
      <c r="X45" s="749"/>
      <c r="Y45" s="749"/>
    </row>
    <row r="46" spans="1:25">
      <c r="A46" s="32"/>
      <c r="B46" s="32"/>
      <c r="C46" s="32"/>
      <c r="D46" s="32"/>
      <c r="E46" s="32"/>
      <c r="F46" s="32"/>
      <c r="G46" s="32"/>
      <c r="H46" s="32"/>
      <c r="I46" s="32"/>
      <c r="J46" s="32"/>
      <c r="K46" s="32"/>
      <c r="L46" s="32"/>
      <c r="M46" s="32"/>
      <c r="N46" s="32"/>
      <c r="O46" s="32"/>
      <c r="P46" s="32"/>
      <c r="Q46" s="31"/>
      <c r="R46" s="31"/>
      <c r="S46" s="31"/>
      <c r="T46" s="31"/>
      <c r="U46" s="31"/>
      <c r="V46" s="31"/>
      <c r="W46" s="31"/>
      <c r="X46" s="31"/>
      <c r="Y46" s="31"/>
    </row>
    <row r="47" spans="1:25" s="750" customFormat="1" ht="13" thickBot="1">
      <c r="A47" s="748"/>
      <c r="B47" s="752" t="e">
        <f>#REF!</f>
        <v>#REF!</v>
      </c>
      <c r="C47" s="748" t="e">
        <f>IF(#REF!&lt;&gt;"",#REF!,"0.00")</f>
        <v>#REF!</v>
      </c>
      <c r="D47" s="751">
        <f>SUMMARY!$J$84</f>
        <v>0</v>
      </c>
      <c r="E47" s="748" t="e">
        <f>#REF!</f>
        <v>#REF!</v>
      </c>
      <c r="F47" s="748" t="e">
        <f>#REF!</f>
        <v>#REF!</v>
      </c>
      <c r="G47" s="748" t="e">
        <f>#REF!</f>
        <v>#REF!</v>
      </c>
      <c r="H47" s="748" t="e">
        <f>#REF!</f>
        <v>#REF!</v>
      </c>
      <c r="I47" s="748" t="e">
        <f>F47*D47</f>
        <v>#REF!</v>
      </c>
      <c r="J47" s="748" t="e">
        <f>G47*D47</f>
        <v>#REF!</v>
      </c>
      <c r="K47" s="748" t="e">
        <f>H47*D47</f>
        <v>#REF!</v>
      </c>
      <c r="L47" s="748" t="e">
        <f>IF(#REF!&lt;&gt;"",#REF!,"0.00")</f>
        <v>#REF!</v>
      </c>
      <c r="M47" s="748"/>
      <c r="N47" s="748"/>
      <c r="O47" s="748"/>
      <c r="P47" s="748"/>
      <c r="Q47" s="749"/>
      <c r="R47" s="749"/>
      <c r="S47" s="749"/>
      <c r="T47" s="749"/>
      <c r="U47" s="749"/>
      <c r="V47" s="749"/>
      <c r="W47" s="749"/>
      <c r="X47" s="749"/>
      <c r="Y47" s="749"/>
    </row>
    <row r="48" spans="1:25" ht="13.5" thickTop="1" thickBot="1">
      <c r="B48" s="104" t="s">
        <v>83</v>
      </c>
    </row>
    <row r="49" spans="2:9" ht="52">
      <c r="B49" s="184" t="s">
        <v>77</v>
      </c>
      <c r="C49" s="185" t="s">
        <v>45</v>
      </c>
      <c r="D49" s="180" t="s">
        <v>78</v>
      </c>
      <c r="E49" s="180" t="s">
        <v>79</v>
      </c>
      <c r="F49" s="186" t="s">
        <v>59</v>
      </c>
      <c r="G49" s="187" t="s">
        <v>58</v>
      </c>
    </row>
    <row r="50" spans="2:9" ht="13">
      <c r="B50" s="188" t="s">
        <v>80</v>
      </c>
      <c r="C50" s="189" t="e">
        <f>SUMMARY!$I$9/SUMMARY!$G$15</f>
        <v>#DIV/0!</v>
      </c>
      <c r="D50" s="179">
        <v>52</v>
      </c>
      <c r="E50" s="179">
        <v>55</v>
      </c>
      <c r="F50" s="190" t="e">
        <f>C50*D50</f>
        <v>#DIV/0!</v>
      </c>
      <c r="G50" s="191" t="e">
        <f>C50*E50</f>
        <v>#DIV/0!</v>
      </c>
    </row>
    <row r="51" spans="2:9" ht="13">
      <c r="B51" s="188" t="s">
        <v>81</v>
      </c>
      <c r="C51" s="189" t="e">
        <f>SUMMARY!$I$10/SUMMARY!$G$15</f>
        <v>#DIV/0!</v>
      </c>
      <c r="D51" s="179">
        <v>58</v>
      </c>
      <c r="E51" s="179">
        <v>61</v>
      </c>
      <c r="F51" s="190" t="e">
        <f>C51*D51</f>
        <v>#DIV/0!</v>
      </c>
      <c r="G51" s="191" t="e">
        <f>C51*E51</f>
        <v>#DIV/0!</v>
      </c>
    </row>
    <row r="52" spans="2:9" ht="13">
      <c r="B52" s="188" t="s">
        <v>41</v>
      </c>
      <c r="C52" s="189" t="e">
        <f>SUMMARY!$I$11/SUMMARY!$G$15</f>
        <v>#DIV/0!</v>
      </c>
      <c r="D52" s="179">
        <v>64</v>
      </c>
      <c r="E52" s="179">
        <v>68</v>
      </c>
      <c r="F52" s="190" t="e">
        <f>C52*D52</f>
        <v>#DIV/0!</v>
      </c>
      <c r="G52" s="191" t="e">
        <f>C52*E52</f>
        <v>#DIV/0!</v>
      </c>
    </row>
    <row r="53" spans="2:9" ht="13">
      <c r="B53" s="188" t="s">
        <v>42</v>
      </c>
      <c r="C53" s="189" t="e">
        <f>SUMMARY!$I$12/SUMMARY!$G$15</f>
        <v>#DIV/0!</v>
      </c>
      <c r="D53" s="179">
        <v>67</v>
      </c>
      <c r="E53" s="179">
        <v>70</v>
      </c>
      <c r="F53" s="190" t="e">
        <f>C53*D53</f>
        <v>#DIV/0!</v>
      </c>
      <c r="G53" s="191" t="e">
        <f>C53*E53</f>
        <v>#DIV/0!</v>
      </c>
    </row>
    <row r="54" spans="2:9" ht="13">
      <c r="B54" s="188" t="s">
        <v>82</v>
      </c>
      <c r="C54" s="189" t="e">
        <f>SUMMARY!$I$13/SUMMARY!$G$15</f>
        <v>#DIV/0!</v>
      </c>
      <c r="D54" s="179">
        <v>64</v>
      </c>
      <c r="E54" s="179">
        <v>67</v>
      </c>
      <c r="F54" s="190" t="e">
        <f>C54*D54</f>
        <v>#DIV/0!</v>
      </c>
      <c r="G54" s="191" t="e">
        <f>C54*E54</f>
        <v>#DIV/0!</v>
      </c>
    </row>
    <row r="55" spans="2:9" ht="13.5" thickBot="1">
      <c r="B55" s="192"/>
      <c r="C55" s="193" t="e">
        <f>SUM(C50:C54)</f>
        <v>#DIV/0!</v>
      </c>
      <c r="D55" s="181"/>
      <c r="E55" s="181"/>
      <c r="F55" s="194" t="e">
        <f>SUM(F50:F54)</f>
        <v>#DIV/0!</v>
      </c>
      <c r="G55" s="195" t="e">
        <f>SUM(G50:G54)</f>
        <v>#DIV/0!</v>
      </c>
      <c r="I55" s="336">
        <f>ROUND(IF(GFA&lt; 5000,0, IF(GFA &lt; 25000,F55,G55)),0)</f>
        <v>0</v>
      </c>
    </row>
    <row r="56" spans="2:9" s="93" customFormat="1" ht="13">
      <c r="B56" s="183"/>
      <c r="C56" s="108"/>
      <c r="D56" s="182"/>
      <c r="E56" s="182"/>
    </row>
    <row r="57" spans="2:9" s="93" customFormat="1" ht="13">
      <c r="B57" s="183"/>
      <c r="C57" s="108"/>
      <c r="D57" s="182"/>
      <c r="E57" s="182"/>
    </row>
    <row r="58" spans="2:9" s="93" customFormat="1" ht="13" thickBot="1"/>
    <row r="59" spans="2:9" ht="13.5" thickTop="1" thickBot="1">
      <c r="B59" s="196" t="s">
        <v>48</v>
      </c>
    </row>
    <row r="60" spans="2:9" ht="52.5" thickTop="1">
      <c r="B60" s="94" t="s">
        <v>44</v>
      </c>
      <c r="C60" s="95" t="s">
        <v>45</v>
      </c>
      <c r="D60" s="102" t="s">
        <v>55</v>
      </c>
      <c r="E60" s="102" t="s">
        <v>57</v>
      </c>
      <c r="F60" s="102" t="s">
        <v>59</v>
      </c>
      <c r="G60" s="105" t="s">
        <v>58</v>
      </c>
    </row>
    <row r="61" spans="2:9">
      <c r="B61" s="96"/>
      <c r="C61" s="108"/>
      <c r="D61" s="103"/>
      <c r="E61" s="93"/>
      <c r="F61" s="103"/>
      <c r="G61" s="106"/>
    </row>
    <row r="62" spans="2:9">
      <c r="B62" s="96" t="s">
        <v>40</v>
      </c>
      <c r="C62" s="108" t="e">
        <f>SUMMARY!$I$9/SUMMARY!$G$15</f>
        <v>#DIV/0!</v>
      </c>
      <c r="D62" s="92">
        <v>54</v>
      </c>
      <c r="E62" s="93">
        <v>57</v>
      </c>
      <c r="F62" s="101" t="e">
        <f>C62*D62</f>
        <v>#DIV/0!</v>
      </c>
      <c r="G62" s="110" t="e">
        <f>C62*E62</f>
        <v>#DIV/0!</v>
      </c>
    </row>
    <row r="63" spans="2:9">
      <c r="B63" s="96" t="s">
        <v>46</v>
      </c>
      <c r="C63" s="108" t="e">
        <f>SUMMARY!$I$10/SUMMARY!$G$15</f>
        <v>#DIV/0!</v>
      </c>
      <c r="D63" s="92">
        <v>60</v>
      </c>
      <c r="E63" s="93">
        <v>63</v>
      </c>
      <c r="F63" s="101" t="e">
        <f>C63*D63</f>
        <v>#DIV/0!</v>
      </c>
      <c r="G63" s="110" t="e">
        <f>C63*E63</f>
        <v>#DIV/0!</v>
      </c>
    </row>
    <row r="64" spans="2:9">
      <c r="B64" s="96" t="s">
        <v>41</v>
      </c>
      <c r="C64" s="108" t="e">
        <f>SUMMARY!$I$11/SUMMARY!$G$15</f>
        <v>#DIV/0!</v>
      </c>
      <c r="D64" s="92">
        <v>67</v>
      </c>
      <c r="E64" s="93">
        <v>70</v>
      </c>
      <c r="F64" s="101" t="e">
        <f>C64*D64</f>
        <v>#DIV/0!</v>
      </c>
      <c r="G64" s="110" t="e">
        <f>C64*E64</f>
        <v>#DIV/0!</v>
      </c>
    </row>
    <row r="65" spans="2:11">
      <c r="B65" s="96" t="s">
        <v>42</v>
      </c>
      <c r="C65" s="108" t="e">
        <f>SUMMARY!$I$12/SUMMARY!$G$15</f>
        <v>#DIV/0!</v>
      </c>
      <c r="D65" s="100">
        <v>69</v>
      </c>
      <c r="E65" s="99">
        <v>72</v>
      </c>
      <c r="F65" s="101" t="e">
        <f>C65*D65</f>
        <v>#DIV/0!</v>
      </c>
      <c r="G65" s="110" t="e">
        <f>C65*E65</f>
        <v>#DIV/0!</v>
      </c>
    </row>
    <row r="66" spans="2:11">
      <c r="B66" s="96" t="s">
        <v>47</v>
      </c>
      <c r="C66" s="108" t="e">
        <f>SUMMARY!$I$13/SUMMARY!$G$15</f>
        <v>#DIV/0!</v>
      </c>
      <c r="D66" s="100">
        <v>66</v>
      </c>
      <c r="E66" s="99">
        <v>69</v>
      </c>
      <c r="F66" s="101" t="e">
        <f>C66*D66</f>
        <v>#DIV/0!</v>
      </c>
      <c r="G66" s="110" t="e">
        <f>C66*E66</f>
        <v>#DIV/0!</v>
      </c>
    </row>
    <row r="67" spans="2:11" ht="13" thickBot="1">
      <c r="B67" s="97"/>
      <c r="C67" s="109" t="e">
        <f>SUM(C62:C66)</f>
        <v>#DIV/0!</v>
      </c>
      <c r="D67" s="98"/>
      <c r="E67" s="98"/>
      <c r="F67" s="107" t="e">
        <f>SUM(F62:F66)</f>
        <v>#DIV/0!</v>
      </c>
      <c r="G67" s="111" t="e">
        <f>SUM(G62:G66)</f>
        <v>#DIV/0!</v>
      </c>
      <c r="I67" s="337">
        <f>ROUND(IF(GFA&lt; 5000,0, IF(GFA &lt; 25000,F67, G67)),0)</f>
        <v>0</v>
      </c>
      <c r="J67" s="112"/>
    </row>
    <row r="68" spans="2:11" ht="13" thickTop="1"/>
    <row r="69" spans="2:11" ht="13" thickBot="1"/>
    <row r="70" spans="2:11" ht="13.5" thickTop="1" thickBot="1">
      <c r="B70" s="104" t="s">
        <v>49</v>
      </c>
    </row>
    <row r="71" spans="2:11" ht="75.5" thickTop="1">
      <c r="B71" s="94" t="s">
        <v>44</v>
      </c>
      <c r="C71" s="95" t="s">
        <v>45</v>
      </c>
      <c r="D71" s="102" t="s">
        <v>50</v>
      </c>
      <c r="E71" s="102" t="s">
        <v>64</v>
      </c>
      <c r="F71" s="95" t="s">
        <v>63</v>
      </c>
      <c r="G71" s="102" t="s">
        <v>62</v>
      </c>
      <c r="H71" s="102" t="s">
        <v>60</v>
      </c>
      <c r="I71" s="105" t="s">
        <v>61</v>
      </c>
    </row>
    <row r="72" spans="2:11">
      <c r="B72" s="96"/>
      <c r="C72" s="108"/>
      <c r="D72" s="113"/>
      <c r="E72" s="103"/>
      <c r="F72" s="93"/>
      <c r="G72" s="103"/>
      <c r="H72" s="103"/>
      <c r="I72" s="106"/>
    </row>
    <row r="73" spans="2:11">
      <c r="B73" s="96" t="s">
        <v>40</v>
      </c>
      <c r="C73" s="108" t="e">
        <f>SUMMARY!$I$9/SUMMARY!$G$15</f>
        <v>#DIV/0!</v>
      </c>
      <c r="D73" s="113">
        <v>54</v>
      </c>
      <c r="E73" s="92">
        <v>56</v>
      </c>
      <c r="F73" s="93">
        <v>59</v>
      </c>
      <c r="G73" s="101" t="e">
        <f>C73*D73</f>
        <v>#DIV/0!</v>
      </c>
      <c r="H73" s="101" t="e">
        <f>C73*E73</f>
        <v>#DIV/0!</v>
      </c>
      <c r="I73" s="110" t="e">
        <f>C73*F73</f>
        <v>#DIV/0!</v>
      </c>
    </row>
    <row r="74" spans="2:11">
      <c r="B74" s="96" t="s">
        <v>46</v>
      </c>
      <c r="C74" s="108" t="e">
        <f>SUMMARY!$I$10/SUMMARY!$G$15</f>
        <v>#DIV/0!</v>
      </c>
      <c r="D74" s="113">
        <v>60</v>
      </c>
      <c r="E74" s="92">
        <v>62</v>
      </c>
      <c r="F74" s="93">
        <v>65</v>
      </c>
      <c r="G74" s="101" t="e">
        <f>C74*D74</f>
        <v>#DIV/0!</v>
      </c>
      <c r="H74" s="101" t="e">
        <f>C74*E74</f>
        <v>#DIV/0!</v>
      </c>
      <c r="I74" s="110" t="e">
        <f>C74*F74</f>
        <v>#DIV/0!</v>
      </c>
    </row>
    <row r="75" spans="2:11">
      <c r="B75" s="96" t="s">
        <v>41</v>
      </c>
      <c r="C75" s="108" t="e">
        <f>SUMMARY!$I$11/SUMMARY!$G$15</f>
        <v>#DIV/0!</v>
      </c>
      <c r="D75" s="113">
        <v>62</v>
      </c>
      <c r="E75" s="92">
        <v>69</v>
      </c>
      <c r="F75" s="93">
        <v>72</v>
      </c>
      <c r="G75" s="101" t="e">
        <f>C75*D75</f>
        <v>#DIV/0!</v>
      </c>
      <c r="H75" s="101" t="e">
        <f>C75*E75</f>
        <v>#DIV/0!</v>
      </c>
      <c r="I75" s="110" t="e">
        <f>C75*F75</f>
        <v>#DIV/0!</v>
      </c>
    </row>
    <row r="76" spans="2:11">
      <c r="B76" s="96" t="s">
        <v>42</v>
      </c>
      <c r="C76" s="108" t="e">
        <f>SUMMARY!$I$12/SUMMARY!$G$15</f>
        <v>#DIV/0!</v>
      </c>
      <c r="D76" s="115">
        <v>64</v>
      </c>
      <c r="E76" s="100">
        <v>71</v>
      </c>
      <c r="F76" s="99">
        <v>74</v>
      </c>
      <c r="G76" s="101" t="e">
        <f>C76*D76</f>
        <v>#DIV/0!</v>
      </c>
      <c r="H76" s="101" t="e">
        <f>C76*E76</f>
        <v>#DIV/0!</v>
      </c>
      <c r="I76" s="110" t="e">
        <f>C76*F76</f>
        <v>#DIV/0!</v>
      </c>
    </row>
    <row r="77" spans="2:11">
      <c r="B77" s="96" t="s">
        <v>47</v>
      </c>
      <c r="C77" s="108" t="e">
        <f>SUMMARY!$I$13/SUMMARY!$G$15</f>
        <v>#DIV/0!</v>
      </c>
      <c r="D77" s="115">
        <v>60</v>
      </c>
      <c r="E77" s="100">
        <v>66</v>
      </c>
      <c r="F77" s="99">
        <v>69</v>
      </c>
      <c r="G77" s="101" t="e">
        <f>C77*D77</f>
        <v>#DIV/0!</v>
      </c>
      <c r="H77" s="101" t="e">
        <f>C77*E77</f>
        <v>#DIV/0!</v>
      </c>
      <c r="I77" s="110" t="e">
        <f>C77*F77</f>
        <v>#DIV/0!</v>
      </c>
    </row>
    <row r="78" spans="2:11" ht="13" thickBot="1">
      <c r="B78" s="97"/>
      <c r="C78" s="109" t="e">
        <f>SUM(C73:C77)</f>
        <v>#DIV/0!</v>
      </c>
      <c r="D78" s="114"/>
      <c r="E78" s="98"/>
      <c r="F78" s="98"/>
      <c r="G78" s="107" t="e">
        <f>SUM(G73:G77)</f>
        <v>#DIV/0!</v>
      </c>
      <c r="H78" s="107" t="e">
        <f>SUM(H73:H77)</f>
        <v>#DIV/0!</v>
      </c>
      <c r="I78" s="111" t="e">
        <f>SUM(I73:I77)</f>
        <v>#DIV/0!</v>
      </c>
      <c r="K78" s="337">
        <f>ROUND(IF(GFA &lt; 2000,0,IF(GFA&lt; 5000, G78, IF(GFA &lt; 25000,H78, I78))),0)</f>
        <v>0</v>
      </c>
    </row>
    <row r="79" spans="2:11" ht="13" thickTop="1"/>
    <row r="83" spans="2:9" ht="13" thickBot="1"/>
    <row r="84" spans="2:9" ht="13.5" thickTop="1" thickBot="1">
      <c r="B84" s="104" t="s">
        <v>149</v>
      </c>
    </row>
    <row r="85" spans="2:9" ht="75.5" thickTop="1">
      <c r="B85" s="94" t="s">
        <v>44</v>
      </c>
      <c r="C85" s="95" t="s">
        <v>45</v>
      </c>
      <c r="D85" s="102" t="s">
        <v>50</v>
      </c>
      <c r="E85" s="102" t="s">
        <v>64</v>
      </c>
      <c r="F85" s="95" t="s">
        <v>63</v>
      </c>
      <c r="G85" s="102" t="s">
        <v>62</v>
      </c>
      <c r="H85" s="102" t="s">
        <v>60</v>
      </c>
      <c r="I85" s="105" t="s">
        <v>61</v>
      </c>
    </row>
    <row r="86" spans="2:9">
      <c r="B86" s="96"/>
      <c r="C86" s="108"/>
      <c r="D86" s="113"/>
      <c r="E86" s="103"/>
      <c r="F86" s="93"/>
      <c r="G86" s="103"/>
      <c r="H86" s="103"/>
      <c r="I86" s="106"/>
    </row>
    <row r="87" spans="2:9">
      <c r="B87" s="96" t="s">
        <v>40</v>
      </c>
      <c r="C87" s="108" t="e">
        <f>(SUMMARY!$N$9)/SUMMARY!$G$16</f>
        <v>#DIV/0!</v>
      </c>
      <c r="D87" s="113">
        <v>57</v>
      </c>
      <c r="E87" s="92">
        <v>59</v>
      </c>
      <c r="F87" s="93">
        <v>62</v>
      </c>
      <c r="G87" s="101" t="e">
        <f t="shared" ref="G87:G92" si="0">C87*D87</f>
        <v>#DIV/0!</v>
      </c>
      <c r="H87" s="101" t="e">
        <f t="shared" ref="H87:H92" si="1">C87*E87</f>
        <v>#DIV/0!</v>
      </c>
      <c r="I87" s="110" t="e">
        <f t="shared" ref="I87:I92" si="2">C87*F87</f>
        <v>#DIV/0!</v>
      </c>
    </row>
    <row r="88" spans="2:9">
      <c r="B88" s="96" t="s">
        <v>46</v>
      </c>
      <c r="C88" s="108" t="e">
        <f>(SUMMARY!$N$10)/SUMMARY!$G$16</f>
        <v>#DIV/0!</v>
      </c>
      <c r="D88" s="113">
        <v>63</v>
      </c>
      <c r="E88" s="92">
        <v>65</v>
      </c>
      <c r="F88" s="93">
        <v>68</v>
      </c>
      <c r="G88" s="101" t="e">
        <f t="shared" si="0"/>
        <v>#DIV/0!</v>
      </c>
      <c r="H88" s="101" t="e">
        <f t="shared" si="1"/>
        <v>#DIV/0!</v>
      </c>
      <c r="I88" s="110" t="e">
        <f t="shared" si="2"/>
        <v>#DIV/0!</v>
      </c>
    </row>
    <row r="89" spans="2:9">
      <c r="B89" s="96" t="s">
        <v>41</v>
      </c>
      <c r="C89" s="108" t="e">
        <f>(SUMMARY!$N$11)/SUMMARY!$G$16</f>
        <v>#DIV/0!</v>
      </c>
      <c r="D89" s="113">
        <v>65</v>
      </c>
      <c r="E89" s="92">
        <v>72</v>
      </c>
      <c r="F89" s="93">
        <v>75</v>
      </c>
      <c r="G89" s="101" t="e">
        <f t="shared" si="0"/>
        <v>#DIV/0!</v>
      </c>
      <c r="H89" s="101" t="e">
        <f t="shared" si="1"/>
        <v>#DIV/0!</v>
      </c>
      <c r="I89" s="110" t="e">
        <f t="shared" si="2"/>
        <v>#DIV/0!</v>
      </c>
    </row>
    <row r="90" spans="2:9">
      <c r="B90" s="96" t="s">
        <v>42</v>
      </c>
      <c r="C90" s="108" t="e">
        <f>(SUMMARY!$N$12)/SUMMARY!$G$16</f>
        <v>#DIV/0!</v>
      </c>
      <c r="D90" s="115">
        <v>67</v>
      </c>
      <c r="E90" s="100">
        <v>74</v>
      </c>
      <c r="F90" s="99">
        <v>77</v>
      </c>
      <c r="G90" s="101" t="e">
        <f t="shared" si="0"/>
        <v>#DIV/0!</v>
      </c>
      <c r="H90" s="101" t="e">
        <f t="shared" si="1"/>
        <v>#DIV/0!</v>
      </c>
      <c r="I90" s="110" t="e">
        <f t="shared" si="2"/>
        <v>#DIV/0!</v>
      </c>
    </row>
    <row r="91" spans="2:9">
      <c r="B91" s="96" t="s">
        <v>145</v>
      </c>
      <c r="C91" s="108" t="e">
        <f>(SUMMARY!$N$14)/SUMMARY!$G$16</f>
        <v>#DIV/0!</v>
      </c>
      <c r="D91" s="115">
        <v>64</v>
      </c>
      <c r="E91" s="100">
        <v>69</v>
      </c>
      <c r="F91" s="99">
        <v>72</v>
      </c>
      <c r="G91" s="101" t="e">
        <f t="shared" si="0"/>
        <v>#DIV/0!</v>
      </c>
      <c r="H91" s="101" t="e">
        <f t="shared" si="1"/>
        <v>#DIV/0!</v>
      </c>
      <c r="I91" s="110" t="e">
        <f t="shared" si="2"/>
        <v>#DIV/0!</v>
      </c>
    </row>
    <row r="92" spans="2:9">
      <c r="B92" s="96" t="s">
        <v>47</v>
      </c>
      <c r="C92" s="108" t="e">
        <f>(SUMMARY!$N$13)/SUMMARY!$G$16</f>
        <v>#DIV/0!</v>
      </c>
      <c r="D92" s="115">
        <v>60</v>
      </c>
      <c r="E92" s="100">
        <v>66</v>
      </c>
      <c r="F92" s="99">
        <v>69</v>
      </c>
      <c r="G92" s="101" t="e">
        <f t="shared" si="0"/>
        <v>#DIV/0!</v>
      </c>
      <c r="H92" s="101" t="e">
        <f t="shared" si="1"/>
        <v>#DIV/0!</v>
      </c>
      <c r="I92" s="110" t="e">
        <f t="shared" si="2"/>
        <v>#DIV/0!</v>
      </c>
    </row>
    <row r="93" spans="2:9">
      <c r="B93" s="96" t="s">
        <v>40</v>
      </c>
      <c r="C93" s="108" t="e">
        <f>(SUMMARY!$P$9)/SUMMARY!$G$16</f>
        <v>#DIV/0!</v>
      </c>
      <c r="D93" s="113">
        <v>57</v>
      </c>
      <c r="E93" s="113">
        <v>57</v>
      </c>
      <c r="F93" s="113">
        <v>57</v>
      </c>
      <c r="G93" s="101" t="e">
        <f t="shared" ref="G93:G98" si="3">C93*D93</f>
        <v>#DIV/0!</v>
      </c>
      <c r="H93" s="101" t="e">
        <f t="shared" ref="H93:H98" si="4">C93*E93</f>
        <v>#DIV/0!</v>
      </c>
      <c r="I93" s="110" t="e">
        <f t="shared" ref="I93:I98" si="5">C93*F93</f>
        <v>#DIV/0!</v>
      </c>
    </row>
    <row r="94" spans="2:9">
      <c r="B94" s="96" t="s">
        <v>46</v>
      </c>
      <c r="C94" s="108" t="e">
        <f>(SUMMARY!$P$10)/SUMMARY!$G$16</f>
        <v>#DIV/0!</v>
      </c>
      <c r="D94" s="113">
        <v>60</v>
      </c>
      <c r="E94" s="113">
        <v>60</v>
      </c>
      <c r="F94" s="113">
        <v>60</v>
      </c>
      <c r="G94" s="101" t="e">
        <f t="shared" si="3"/>
        <v>#DIV/0!</v>
      </c>
      <c r="H94" s="101" t="e">
        <f t="shared" si="4"/>
        <v>#DIV/0!</v>
      </c>
      <c r="I94" s="110" t="e">
        <f t="shared" si="5"/>
        <v>#DIV/0!</v>
      </c>
    </row>
    <row r="95" spans="2:9">
      <c r="B95" s="96" t="s">
        <v>41</v>
      </c>
      <c r="C95" s="108" t="e">
        <f>(SUMMARY!$P$11)/SUMMARY!$G$16</f>
        <v>#DIV/0!</v>
      </c>
      <c r="D95" s="113">
        <v>62</v>
      </c>
      <c r="E95" s="113">
        <v>62</v>
      </c>
      <c r="F95" s="113">
        <v>62</v>
      </c>
      <c r="G95" s="101" t="e">
        <f t="shared" si="3"/>
        <v>#DIV/0!</v>
      </c>
      <c r="H95" s="101" t="e">
        <f t="shared" si="4"/>
        <v>#DIV/0!</v>
      </c>
      <c r="I95" s="110" t="e">
        <f t="shared" si="5"/>
        <v>#DIV/0!</v>
      </c>
    </row>
    <row r="96" spans="2:9">
      <c r="B96" s="96" t="s">
        <v>42</v>
      </c>
      <c r="C96" s="108" t="e">
        <f>(SUMMARY!$P$12)/SUMMARY!$G$16</f>
        <v>#DIV/0!</v>
      </c>
      <c r="D96" s="115">
        <v>62</v>
      </c>
      <c r="E96" s="115">
        <v>62</v>
      </c>
      <c r="F96" s="115">
        <v>62</v>
      </c>
      <c r="G96" s="101" t="e">
        <f t="shared" si="3"/>
        <v>#DIV/0!</v>
      </c>
      <c r="H96" s="101" t="e">
        <f t="shared" si="4"/>
        <v>#DIV/0!</v>
      </c>
      <c r="I96" s="110" t="e">
        <f t="shared" si="5"/>
        <v>#DIV/0!</v>
      </c>
    </row>
    <row r="97" spans="2:11">
      <c r="B97" s="96" t="s">
        <v>145</v>
      </c>
      <c r="C97" s="108" t="e">
        <f>(SUMMARY!$P$14)/SUMMARY!$G$16</f>
        <v>#DIV/0!</v>
      </c>
      <c r="D97" s="115">
        <v>60</v>
      </c>
      <c r="E97" s="115">
        <v>60</v>
      </c>
      <c r="F97" s="115">
        <v>60</v>
      </c>
      <c r="G97" s="101" t="e">
        <f t="shared" si="3"/>
        <v>#DIV/0!</v>
      </c>
      <c r="H97" s="101" t="e">
        <f t="shared" si="4"/>
        <v>#DIV/0!</v>
      </c>
      <c r="I97" s="110" t="e">
        <f t="shared" si="5"/>
        <v>#DIV/0!</v>
      </c>
    </row>
    <row r="98" spans="2:11">
      <c r="B98" s="96" t="s">
        <v>47</v>
      </c>
      <c r="C98" s="108" t="e">
        <f>(SUMMARY!$P$13)/SUMMARY!$G$16</f>
        <v>#DIV/0!</v>
      </c>
      <c r="D98" s="115">
        <v>60</v>
      </c>
      <c r="E98" s="115">
        <v>60</v>
      </c>
      <c r="F98" s="115">
        <v>60</v>
      </c>
      <c r="G98" s="101" t="e">
        <f t="shared" si="3"/>
        <v>#DIV/0!</v>
      </c>
      <c r="H98" s="101" t="e">
        <f t="shared" si="4"/>
        <v>#DIV/0!</v>
      </c>
      <c r="I98" s="110" t="e">
        <f t="shared" si="5"/>
        <v>#DIV/0!</v>
      </c>
    </row>
    <row r="99" spans="2:11" ht="13" thickBot="1">
      <c r="B99" s="97"/>
      <c r="C99" s="109" t="e">
        <f>SUM(C87:C98)</f>
        <v>#DIV/0!</v>
      </c>
      <c r="D99" s="114"/>
      <c r="E99" s="98"/>
      <c r="F99" s="98"/>
      <c r="G99" s="107" t="e">
        <f>SUM(G87:G98)</f>
        <v>#DIV/0!</v>
      </c>
      <c r="H99" s="107" t="e">
        <f>SUM(H87:H98)</f>
        <v>#DIV/0!</v>
      </c>
      <c r="I99" s="111" t="e">
        <f>SUM(I87:I98)</f>
        <v>#DIV/0!</v>
      </c>
      <c r="K99" s="337">
        <f>ROUND(IF(SUMMARY!$G$16 &lt; 2000,0,IF(SUMMARY!$G$16&lt; 5000, G99, IF(SUMMARY!$G$16 &lt; 25000,H99, I99))),0)</f>
        <v>0</v>
      </c>
    </row>
    <row r="100" spans="2:11" ht="13" thickTop="1"/>
    <row r="105" spans="2:11" ht="13" thickBot="1"/>
    <row r="106" spans="2:11" ht="13.5" thickTop="1" thickBot="1">
      <c r="B106" s="104" t="s">
        <v>164</v>
      </c>
    </row>
    <row r="107" spans="2:11" ht="75.5" thickTop="1">
      <c r="B107" s="94" t="s">
        <v>44</v>
      </c>
      <c r="C107" s="95" t="s">
        <v>45</v>
      </c>
      <c r="D107" s="102" t="s">
        <v>50</v>
      </c>
      <c r="E107" s="102" t="s">
        <v>64</v>
      </c>
      <c r="F107" s="95" t="s">
        <v>63</v>
      </c>
      <c r="G107" s="102" t="s">
        <v>62</v>
      </c>
      <c r="H107" s="102" t="s">
        <v>60</v>
      </c>
      <c r="I107" s="105" t="s">
        <v>61</v>
      </c>
    </row>
    <row r="108" spans="2:11">
      <c r="B108" s="96"/>
      <c r="C108" s="108"/>
      <c r="D108" s="113"/>
      <c r="E108" s="103"/>
      <c r="F108" s="93"/>
      <c r="G108" s="103"/>
      <c r="H108" s="103"/>
      <c r="I108" s="106"/>
    </row>
    <row r="109" spans="2:11">
      <c r="B109" s="96" t="s">
        <v>40</v>
      </c>
      <c r="C109" s="108" t="e">
        <f>(SUMMARY!$N$9)/SUMMARY!$G$16</f>
        <v>#DIV/0!</v>
      </c>
      <c r="D109" s="113">
        <v>60</v>
      </c>
      <c r="E109" s="92">
        <v>62</v>
      </c>
      <c r="F109" s="93">
        <v>65</v>
      </c>
      <c r="G109" s="101" t="e">
        <f t="shared" ref="G109:G120" si="6">C109*D109</f>
        <v>#DIV/0!</v>
      </c>
      <c r="H109" s="101" t="e">
        <f t="shared" ref="H109:H120" si="7">C109*E109</f>
        <v>#DIV/0!</v>
      </c>
      <c r="I109" s="110" t="e">
        <f t="shared" ref="I109:I120" si="8">C109*F109</f>
        <v>#DIV/0!</v>
      </c>
    </row>
    <row r="110" spans="2:11">
      <c r="B110" s="96" t="s">
        <v>46</v>
      </c>
      <c r="C110" s="108" t="e">
        <f>(SUMMARY!$N$10)/SUMMARY!$G$16</f>
        <v>#DIV/0!</v>
      </c>
      <c r="D110" s="113">
        <v>66</v>
      </c>
      <c r="E110" s="92">
        <v>68</v>
      </c>
      <c r="F110" s="93">
        <v>71</v>
      </c>
      <c r="G110" s="101" t="e">
        <f t="shared" si="6"/>
        <v>#DIV/0!</v>
      </c>
      <c r="H110" s="101" t="e">
        <f t="shared" si="7"/>
        <v>#DIV/0!</v>
      </c>
      <c r="I110" s="110" t="e">
        <f t="shared" si="8"/>
        <v>#DIV/0!</v>
      </c>
    </row>
    <row r="111" spans="2:11">
      <c r="B111" s="96" t="s">
        <v>41</v>
      </c>
      <c r="C111" s="108" t="e">
        <f>(SUMMARY!$N$11)/SUMMARY!$G$16</f>
        <v>#DIV/0!</v>
      </c>
      <c r="D111" s="113">
        <v>67</v>
      </c>
      <c r="E111" s="92">
        <v>74</v>
      </c>
      <c r="F111" s="93">
        <v>77</v>
      </c>
      <c r="G111" s="101" t="e">
        <f t="shared" si="6"/>
        <v>#DIV/0!</v>
      </c>
      <c r="H111" s="101" t="e">
        <f t="shared" si="7"/>
        <v>#DIV/0!</v>
      </c>
      <c r="I111" s="110" t="e">
        <f t="shared" si="8"/>
        <v>#DIV/0!</v>
      </c>
    </row>
    <row r="112" spans="2:11">
      <c r="B112" s="96" t="s">
        <v>42</v>
      </c>
      <c r="C112" s="108" t="e">
        <f>(SUMMARY!$N$12)/SUMMARY!$G$16</f>
        <v>#DIV/0!</v>
      </c>
      <c r="D112" s="115">
        <v>69</v>
      </c>
      <c r="E112" s="100">
        <v>74</v>
      </c>
      <c r="F112" s="99">
        <v>77</v>
      </c>
      <c r="G112" s="101" t="e">
        <f t="shared" si="6"/>
        <v>#DIV/0!</v>
      </c>
      <c r="H112" s="101" t="e">
        <f t="shared" si="7"/>
        <v>#DIV/0!</v>
      </c>
      <c r="I112" s="110" t="e">
        <f t="shared" si="8"/>
        <v>#DIV/0!</v>
      </c>
    </row>
    <row r="113" spans="2:11">
      <c r="B113" s="96" t="s">
        <v>145</v>
      </c>
      <c r="C113" s="108" t="e">
        <f>(SUMMARY!$N$14)/SUMMARY!$G$16</f>
        <v>#DIV/0!</v>
      </c>
      <c r="D113" s="115">
        <v>64</v>
      </c>
      <c r="E113" s="100">
        <v>69</v>
      </c>
      <c r="F113" s="99">
        <v>72</v>
      </c>
      <c r="G113" s="101" t="e">
        <f t="shared" si="6"/>
        <v>#DIV/0!</v>
      </c>
      <c r="H113" s="101" t="e">
        <f t="shared" si="7"/>
        <v>#DIV/0!</v>
      </c>
      <c r="I113" s="110" t="e">
        <f t="shared" si="8"/>
        <v>#DIV/0!</v>
      </c>
    </row>
    <row r="114" spans="2:11">
      <c r="B114" s="96" t="s">
        <v>47</v>
      </c>
      <c r="C114" s="108" t="e">
        <f>(SUMMARY!$N$13)/SUMMARY!$G$16</f>
        <v>#DIV/0!</v>
      </c>
      <c r="D114" s="115">
        <v>60</v>
      </c>
      <c r="E114" s="100">
        <v>66</v>
      </c>
      <c r="F114" s="99">
        <v>69</v>
      </c>
      <c r="G114" s="101" t="e">
        <f t="shared" si="6"/>
        <v>#DIV/0!</v>
      </c>
      <c r="H114" s="101" t="e">
        <f t="shared" si="7"/>
        <v>#DIV/0!</v>
      </c>
      <c r="I114" s="110" t="e">
        <f t="shared" si="8"/>
        <v>#DIV/0!</v>
      </c>
    </row>
    <row r="115" spans="2:11">
      <c r="B115" s="96" t="s">
        <v>40</v>
      </c>
      <c r="C115" s="108" t="e">
        <f>(SUMMARY!$P$9)/SUMMARY!$G$16</f>
        <v>#DIV/0!</v>
      </c>
      <c r="D115" s="113">
        <v>57</v>
      </c>
      <c r="E115" s="113">
        <v>57</v>
      </c>
      <c r="F115" s="113">
        <v>57</v>
      </c>
      <c r="G115" s="101" t="e">
        <f t="shared" si="6"/>
        <v>#DIV/0!</v>
      </c>
      <c r="H115" s="101" t="e">
        <f t="shared" si="7"/>
        <v>#DIV/0!</v>
      </c>
      <c r="I115" s="110" t="e">
        <f t="shared" si="8"/>
        <v>#DIV/0!</v>
      </c>
    </row>
    <row r="116" spans="2:11">
      <c r="B116" s="96" t="s">
        <v>46</v>
      </c>
      <c r="C116" s="108" t="e">
        <f>(SUMMARY!$P$10)/SUMMARY!$G$16</f>
        <v>#DIV/0!</v>
      </c>
      <c r="D116" s="113">
        <v>60</v>
      </c>
      <c r="E116" s="113">
        <v>60</v>
      </c>
      <c r="F116" s="113">
        <v>60</v>
      </c>
      <c r="G116" s="101" t="e">
        <f t="shared" si="6"/>
        <v>#DIV/0!</v>
      </c>
      <c r="H116" s="101" t="e">
        <f t="shared" si="7"/>
        <v>#DIV/0!</v>
      </c>
      <c r="I116" s="110" t="e">
        <f t="shared" si="8"/>
        <v>#DIV/0!</v>
      </c>
    </row>
    <row r="117" spans="2:11">
      <c r="B117" s="96" t="s">
        <v>41</v>
      </c>
      <c r="C117" s="108" t="e">
        <f>(SUMMARY!$P$11)/SUMMARY!$G$16</f>
        <v>#DIV/0!</v>
      </c>
      <c r="D117" s="113">
        <v>62</v>
      </c>
      <c r="E117" s="113">
        <v>62</v>
      </c>
      <c r="F117" s="113">
        <v>62</v>
      </c>
      <c r="G117" s="101" t="e">
        <f t="shared" si="6"/>
        <v>#DIV/0!</v>
      </c>
      <c r="H117" s="101" t="e">
        <f t="shared" si="7"/>
        <v>#DIV/0!</v>
      </c>
      <c r="I117" s="110" t="e">
        <f t="shared" si="8"/>
        <v>#DIV/0!</v>
      </c>
    </row>
    <row r="118" spans="2:11">
      <c r="B118" s="96" t="s">
        <v>42</v>
      </c>
      <c r="C118" s="108" t="e">
        <f>(SUMMARY!$P$12)/SUMMARY!$G$16</f>
        <v>#DIV/0!</v>
      </c>
      <c r="D118" s="115">
        <v>62</v>
      </c>
      <c r="E118" s="115">
        <v>62</v>
      </c>
      <c r="F118" s="115">
        <v>62</v>
      </c>
      <c r="G118" s="101" t="e">
        <f t="shared" si="6"/>
        <v>#DIV/0!</v>
      </c>
      <c r="H118" s="101" t="e">
        <f t="shared" si="7"/>
        <v>#DIV/0!</v>
      </c>
      <c r="I118" s="110" t="e">
        <f t="shared" si="8"/>
        <v>#DIV/0!</v>
      </c>
    </row>
    <row r="119" spans="2:11">
      <c r="B119" s="96" t="s">
        <v>145</v>
      </c>
      <c r="C119" s="108" t="e">
        <f>(SUMMARY!$P$14)/SUMMARY!$G$16</f>
        <v>#DIV/0!</v>
      </c>
      <c r="D119" s="115">
        <v>60</v>
      </c>
      <c r="E119" s="115">
        <v>60</v>
      </c>
      <c r="F119" s="115">
        <v>60</v>
      </c>
      <c r="G119" s="101" t="e">
        <f t="shared" si="6"/>
        <v>#DIV/0!</v>
      </c>
      <c r="H119" s="101" t="e">
        <f t="shared" si="7"/>
        <v>#DIV/0!</v>
      </c>
      <c r="I119" s="110" t="e">
        <f t="shared" si="8"/>
        <v>#DIV/0!</v>
      </c>
    </row>
    <row r="120" spans="2:11">
      <c r="B120" s="96" t="s">
        <v>47</v>
      </c>
      <c r="C120" s="108" t="e">
        <f>(SUMMARY!$P$13)/SUMMARY!$G$16</f>
        <v>#DIV/0!</v>
      </c>
      <c r="D120" s="115">
        <v>60</v>
      </c>
      <c r="E120" s="115">
        <v>60</v>
      </c>
      <c r="F120" s="115">
        <v>60</v>
      </c>
      <c r="G120" s="101" t="e">
        <f t="shared" si="6"/>
        <v>#DIV/0!</v>
      </c>
      <c r="H120" s="101" t="e">
        <f t="shared" si="7"/>
        <v>#DIV/0!</v>
      </c>
      <c r="I120" s="110" t="e">
        <f t="shared" si="8"/>
        <v>#DIV/0!</v>
      </c>
    </row>
    <row r="121" spans="2:11" ht="13" thickBot="1">
      <c r="B121" s="97"/>
      <c r="C121" s="109" t="e">
        <f>SUM(C109:C120)</f>
        <v>#DIV/0!</v>
      </c>
      <c r="D121" s="114"/>
      <c r="E121" s="98"/>
      <c r="F121" s="98"/>
      <c r="G121" s="107" t="e">
        <f>SUM(G109:G120)</f>
        <v>#DIV/0!</v>
      </c>
      <c r="H121" s="107" t="e">
        <f>SUM(H109:H120)</f>
        <v>#DIV/0!</v>
      </c>
      <c r="I121" s="111" t="e">
        <f>SUM(I109:I120)</f>
        <v>#DIV/0!</v>
      </c>
      <c r="K121" s="337">
        <f>ROUND(IF(SUMMARY!$G$16 &lt; 2000,0,IF(SUMMARY!$G$16&lt; 5000, G121, IF(SUMMARY!$G$16 &lt; 25000,H121, I121))),0)</f>
        <v>0</v>
      </c>
    </row>
    <row r="122" spans="2:11" ht="13" thickTop="1"/>
    <row r="123" spans="2:11" ht="13" thickBot="1"/>
    <row r="124" spans="2:11" ht="13.5" thickTop="1" thickBot="1">
      <c r="B124" s="104" t="s">
        <v>204</v>
      </c>
    </row>
    <row r="125" spans="2:11" ht="75.5" thickTop="1">
      <c r="B125" s="94" t="s">
        <v>44</v>
      </c>
      <c r="C125" s="95" t="s">
        <v>45</v>
      </c>
      <c r="D125" s="102" t="s">
        <v>50</v>
      </c>
      <c r="E125" s="102" t="s">
        <v>64</v>
      </c>
      <c r="F125" s="95" t="s">
        <v>63</v>
      </c>
      <c r="G125" s="102" t="s">
        <v>62</v>
      </c>
      <c r="H125" s="102" t="s">
        <v>60</v>
      </c>
      <c r="I125" s="105" t="s">
        <v>61</v>
      </c>
    </row>
    <row r="126" spans="2:11">
      <c r="B126" s="96"/>
      <c r="C126" s="108"/>
      <c r="D126" s="113"/>
      <c r="E126" s="103"/>
      <c r="F126" s="93"/>
      <c r="G126" s="103"/>
      <c r="H126" s="103"/>
      <c r="I126" s="106"/>
    </row>
    <row r="127" spans="2:11">
      <c r="B127" s="96" t="s">
        <v>40</v>
      </c>
      <c r="C127" s="108" t="e">
        <f>(SUMMARY!$N$9)/SUMMARY!$G$16</f>
        <v>#DIV/0!</v>
      </c>
      <c r="D127" s="113">
        <v>60</v>
      </c>
      <c r="E127" s="92">
        <v>65</v>
      </c>
      <c r="F127" s="93">
        <v>68</v>
      </c>
      <c r="G127" s="101" t="e">
        <f t="shared" ref="G127:G138" si="9">C127*D127</f>
        <v>#DIV/0!</v>
      </c>
      <c r="H127" s="101" t="e">
        <f t="shared" ref="H127:H138" si="10">C127*E127</f>
        <v>#DIV/0!</v>
      </c>
      <c r="I127" s="110" t="e">
        <f t="shared" ref="I127:I138" si="11">C127*F127</f>
        <v>#DIV/0!</v>
      </c>
    </row>
    <row r="128" spans="2:11">
      <c r="B128" s="96" t="s">
        <v>46</v>
      </c>
      <c r="C128" s="108" t="e">
        <f>(SUMMARY!$N$10)/SUMMARY!$G$16</f>
        <v>#DIV/0!</v>
      </c>
      <c r="D128" s="113">
        <v>67</v>
      </c>
      <c r="E128" s="92">
        <v>72</v>
      </c>
      <c r="F128" s="93">
        <v>75</v>
      </c>
      <c r="G128" s="101" t="e">
        <f t="shared" si="9"/>
        <v>#DIV/0!</v>
      </c>
      <c r="H128" s="101" t="e">
        <f t="shared" si="10"/>
        <v>#DIV/0!</v>
      </c>
      <c r="I128" s="110" t="e">
        <f t="shared" si="11"/>
        <v>#DIV/0!</v>
      </c>
    </row>
    <row r="129" spans="2:11">
      <c r="B129" s="96" t="s">
        <v>41</v>
      </c>
      <c r="C129" s="108" t="e">
        <f>(SUMMARY!$N$11)/SUMMARY!$G$16</f>
        <v>#DIV/0!</v>
      </c>
      <c r="D129" s="113">
        <v>69</v>
      </c>
      <c r="E129" s="92">
        <v>74</v>
      </c>
      <c r="F129" s="93">
        <v>77</v>
      </c>
      <c r="G129" s="101" t="e">
        <f t="shared" si="9"/>
        <v>#DIV/0!</v>
      </c>
      <c r="H129" s="101" t="e">
        <f t="shared" si="10"/>
        <v>#DIV/0!</v>
      </c>
      <c r="I129" s="110" t="e">
        <f t="shared" si="11"/>
        <v>#DIV/0!</v>
      </c>
    </row>
    <row r="130" spans="2:11">
      <c r="B130" s="96" t="s">
        <v>42</v>
      </c>
      <c r="C130" s="108" t="e">
        <f>(SUMMARY!$N$12)/SUMMARY!$G$16</f>
        <v>#DIV/0!</v>
      </c>
      <c r="D130" s="115">
        <v>69</v>
      </c>
      <c r="E130" s="100">
        <v>74</v>
      </c>
      <c r="F130" s="99">
        <v>77</v>
      </c>
      <c r="G130" s="101" t="e">
        <f t="shared" si="9"/>
        <v>#DIV/0!</v>
      </c>
      <c r="H130" s="101" t="e">
        <f t="shared" si="10"/>
        <v>#DIV/0!</v>
      </c>
      <c r="I130" s="110" t="e">
        <f t="shared" si="11"/>
        <v>#DIV/0!</v>
      </c>
    </row>
    <row r="131" spans="2:11">
      <c r="B131" s="96" t="s">
        <v>145</v>
      </c>
      <c r="C131" s="108" t="e">
        <f>(SUMMARY!$N$14)/SUMMARY!$G$16</f>
        <v>#DIV/0!</v>
      </c>
      <c r="D131" s="115">
        <v>64</v>
      </c>
      <c r="E131" s="100">
        <v>69</v>
      </c>
      <c r="F131" s="99">
        <v>72</v>
      </c>
      <c r="G131" s="101" t="e">
        <f t="shared" si="9"/>
        <v>#DIV/0!</v>
      </c>
      <c r="H131" s="101" t="e">
        <f t="shared" si="10"/>
        <v>#DIV/0!</v>
      </c>
      <c r="I131" s="110" t="e">
        <f t="shared" si="11"/>
        <v>#DIV/0!</v>
      </c>
    </row>
    <row r="132" spans="2:11">
      <c r="B132" s="96" t="s">
        <v>47</v>
      </c>
      <c r="C132" s="108" t="e">
        <f>(SUMMARY!$N$13)/SUMMARY!$G$16</f>
        <v>#DIV/0!</v>
      </c>
      <c r="D132" s="115">
        <v>60</v>
      </c>
      <c r="E132" s="100">
        <v>66</v>
      </c>
      <c r="F132" s="99">
        <v>69</v>
      </c>
      <c r="G132" s="101" t="e">
        <f t="shared" si="9"/>
        <v>#DIV/0!</v>
      </c>
      <c r="H132" s="101" t="e">
        <f t="shared" si="10"/>
        <v>#DIV/0!</v>
      </c>
      <c r="I132" s="110" t="e">
        <f t="shared" si="11"/>
        <v>#DIV/0!</v>
      </c>
    </row>
    <row r="133" spans="2:11">
      <c r="B133" s="96" t="s">
        <v>40</v>
      </c>
      <c r="C133" s="108" t="e">
        <f>(SUMMARY!$P$9)/SUMMARY!$G$16</f>
        <v>#DIV/0!</v>
      </c>
      <c r="D133" s="113">
        <v>57</v>
      </c>
      <c r="E133" s="113">
        <v>57</v>
      </c>
      <c r="F133" s="113">
        <v>57</v>
      </c>
      <c r="G133" s="101" t="e">
        <f t="shared" si="9"/>
        <v>#DIV/0!</v>
      </c>
      <c r="H133" s="101" t="e">
        <f t="shared" si="10"/>
        <v>#DIV/0!</v>
      </c>
      <c r="I133" s="110" t="e">
        <f t="shared" si="11"/>
        <v>#DIV/0!</v>
      </c>
    </row>
    <row r="134" spans="2:11">
      <c r="B134" s="96" t="s">
        <v>46</v>
      </c>
      <c r="C134" s="108" t="e">
        <f>(SUMMARY!$P$10)/SUMMARY!$G$16</f>
        <v>#DIV/0!</v>
      </c>
      <c r="D134" s="113">
        <v>60</v>
      </c>
      <c r="E134" s="113">
        <v>60</v>
      </c>
      <c r="F134" s="113">
        <v>60</v>
      </c>
      <c r="G134" s="101" t="e">
        <f t="shared" si="9"/>
        <v>#DIV/0!</v>
      </c>
      <c r="H134" s="101" t="e">
        <f t="shared" si="10"/>
        <v>#DIV/0!</v>
      </c>
      <c r="I134" s="110" t="e">
        <f t="shared" si="11"/>
        <v>#DIV/0!</v>
      </c>
    </row>
    <row r="135" spans="2:11">
      <c r="B135" s="96" t="s">
        <v>41</v>
      </c>
      <c r="C135" s="108" t="e">
        <f>(SUMMARY!$P$11)/SUMMARY!$G$16</f>
        <v>#DIV/0!</v>
      </c>
      <c r="D135" s="113">
        <v>62</v>
      </c>
      <c r="E135" s="113">
        <v>62</v>
      </c>
      <c r="F135" s="113">
        <v>62</v>
      </c>
      <c r="G135" s="101" t="e">
        <f t="shared" si="9"/>
        <v>#DIV/0!</v>
      </c>
      <c r="H135" s="101" t="e">
        <f t="shared" si="10"/>
        <v>#DIV/0!</v>
      </c>
      <c r="I135" s="110" t="e">
        <f t="shared" si="11"/>
        <v>#DIV/0!</v>
      </c>
    </row>
    <row r="136" spans="2:11">
      <c r="B136" s="96" t="s">
        <v>42</v>
      </c>
      <c r="C136" s="108" t="e">
        <f>(SUMMARY!$P$12)/SUMMARY!$G$16</f>
        <v>#DIV/0!</v>
      </c>
      <c r="D136" s="115">
        <v>62</v>
      </c>
      <c r="E136" s="115">
        <v>62</v>
      </c>
      <c r="F136" s="115">
        <v>62</v>
      </c>
      <c r="G136" s="101" t="e">
        <f t="shared" si="9"/>
        <v>#DIV/0!</v>
      </c>
      <c r="H136" s="101" t="e">
        <f t="shared" si="10"/>
        <v>#DIV/0!</v>
      </c>
      <c r="I136" s="110" t="e">
        <f t="shared" si="11"/>
        <v>#DIV/0!</v>
      </c>
    </row>
    <row r="137" spans="2:11">
      <c r="B137" s="96" t="s">
        <v>145</v>
      </c>
      <c r="C137" s="108" t="e">
        <f>(SUMMARY!$P$14)/SUMMARY!$G$16</f>
        <v>#DIV/0!</v>
      </c>
      <c r="D137" s="115">
        <v>60</v>
      </c>
      <c r="E137" s="115">
        <v>60</v>
      </c>
      <c r="F137" s="115">
        <v>60</v>
      </c>
      <c r="G137" s="101" t="e">
        <f t="shared" si="9"/>
        <v>#DIV/0!</v>
      </c>
      <c r="H137" s="101" t="e">
        <f t="shared" si="10"/>
        <v>#DIV/0!</v>
      </c>
      <c r="I137" s="110" t="e">
        <f t="shared" si="11"/>
        <v>#DIV/0!</v>
      </c>
    </row>
    <row r="138" spans="2:11">
      <c r="B138" s="96" t="s">
        <v>47</v>
      </c>
      <c r="C138" s="108" t="e">
        <f>(SUMMARY!$P$13)/SUMMARY!$G$16</f>
        <v>#DIV/0!</v>
      </c>
      <c r="D138" s="115">
        <v>60</v>
      </c>
      <c r="E138" s="115">
        <v>60</v>
      </c>
      <c r="F138" s="115">
        <v>60</v>
      </c>
      <c r="G138" s="101" t="e">
        <f t="shared" si="9"/>
        <v>#DIV/0!</v>
      </c>
      <c r="H138" s="101" t="e">
        <f t="shared" si="10"/>
        <v>#DIV/0!</v>
      </c>
      <c r="I138" s="110" t="e">
        <f t="shared" si="11"/>
        <v>#DIV/0!</v>
      </c>
    </row>
    <row r="139" spans="2:11" ht="13" thickBot="1">
      <c r="B139" s="97"/>
      <c r="C139" s="109" t="e">
        <f>SUM(C127:C138)</f>
        <v>#DIV/0!</v>
      </c>
      <c r="D139" s="114"/>
      <c r="E139" s="98"/>
      <c r="F139" s="98"/>
      <c r="G139" s="107" t="e">
        <f>SUM(G127:G138)</f>
        <v>#DIV/0!</v>
      </c>
      <c r="H139" s="107" t="e">
        <f>SUM(H127:H138)</f>
        <v>#DIV/0!</v>
      </c>
      <c r="I139" s="111" t="e">
        <f>SUM(I127:I138)</f>
        <v>#DIV/0!</v>
      </c>
      <c r="K139" s="337">
        <f>ROUND(IF(SUMMARY!$G$16 &lt; 2000,0,IF(SUMMARY!$G$16&lt; 5000, G139, IF(SUMMARY!$G$16 &lt; 25000,H139, I139))),0)</f>
        <v>0</v>
      </c>
    </row>
    <row r="140" spans="2:11" ht="13" thickTop="1"/>
    <row r="141" spans="2:11" ht="13" thickBot="1"/>
    <row r="142" spans="2:11" ht="13.5" thickTop="1" thickBot="1">
      <c r="B142" s="104" t="s">
        <v>456</v>
      </c>
    </row>
    <row r="143" spans="2:11" ht="75.5" thickTop="1">
      <c r="B143" s="94" t="s">
        <v>44</v>
      </c>
      <c r="C143" s="95" t="s">
        <v>45</v>
      </c>
      <c r="D143" s="102" t="s">
        <v>50</v>
      </c>
      <c r="E143" s="102" t="s">
        <v>64</v>
      </c>
      <c r="F143" s="95" t="s">
        <v>63</v>
      </c>
      <c r="G143" s="102" t="s">
        <v>62</v>
      </c>
      <c r="H143" s="102" t="s">
        <v>60</v>
      </c>
      <c r="I143" s="105" t="s">
        <v>61</v>
      </c>
    </row>
    <row r="144" spans="2:11">
      <c r="B144" s="96"/>
      <c r="C144" s="108"/>
      <c r="D144" s="113"/>
      <c r="E144" s="103"/>
      <c r="F144" s="93"/>
      <c r="G144" s="103"/>
      <c r="H144" s="103"/>
      <c r="I144" s="106"/>
    </row>
    <row r="145" spans="2:11">
      <c r="B145" s="96" t="s">
        <v>40</v>
      </c>
      <c r="C145" s="108" t="e">
        <f>(SUMMARY!$N$9)/SUMMARY!$G$16</f>
        <v>#DIV/0!</v>
      </c>
      <c r="D145" s="113">
        <v>60</v>
      </c>
      <c r="E145" s="92">
        <v>65</v>
      </c>
      <c r="F145" s="93">
        <v>68</v>
      </c>
      <c r="G145" s="101" t="e">
        <f>C145*(D145+SUMMARY!$N$18)</f>
        <v>#DIV/0!</v>
      </c>
      <c r="H145" s="101" t="e">
        <f>C145*(E145+SUMMARY!$N$18)</f>
        <v>#DIV/0!</v>
      </c>
      <c r="I145" s="110" t="e">
        <f>C145*(F145+SUMMARY!$N$18)</f>
        <v>#DIV/0!</v>
      </c>
    </row>
    <row r="146" spans="2:11">
      <c r="B146" s="96" t="s">
        <v>46</v>
      </c>
      <c r="C146" s="108" t="e">
        <f>(SUMMARY!$N$10)/SUMMARY!$G$16</f>
        <v>#DIV/0!</v>
      </c>
      <c r="D146" s="113">
        <v>67</v>
      </c>
      <c r="E146" s="92">
        <v>72</v>
      </c>
      <c r="F146" s="93">
        <v>75</v>
      </c>
      <c r="G146" s="101" t="e">
        <f>C146*(D146+SUMMARY!$N$18)</f>
        <v>#DIV/0!</v>
      </c>
      <c r="H146" s="101" t="e">
        <f>C146*(E146+SUMMARY!$N$18)</f>
        <v>#DIV/0!</v>
      </c>
      <c r="I146" s="110" t="e">
        <f>C146*(F146+SUMMARY!$N$18)</f>
        <v>#DIV/0!</v>
      </c>
    </row>
    <row r="147" spans="2:11">
      <c r="B147" s="96" t="s">
        <v>41</v>
      </c>
      <c r="C147" s="108" t="e">
        <f>(SUMMARY!$N$11)/SUMMARY!$G$16</f>
        <v>#DIV/0!</v>
      </c>
      <c r="D147" s="113">
        <v>69</v>
      </c>
      <c r="E147" s="92">
        <v>74</v>
      </c>
      <c r="F147" s="93">
        <v>77</v>
      </c>
      <c r="G147" s="101" t="e">
        <f>C147*(D147+SUMMARY!$N$18)</f>
        <v>#DIV/0!</v>
      </c>
      <c r="H147" s="101" t="e">
        <f>C147*(E147+SUMMARY!$N$18)</f>
        <v>#DIV/0!</v>
      </c>
      <c r="I147" s="110" t="e">
        <f>C147*(F147+SUMMARY!$N$18)</f>
        <v>#DIV/0!</v>
      </c>
    </row>
    <row r="148" spans="2:11">
      <c r="B148" s="96" t="s">
        <v>42</v>
      </c>
      <c r="C148" s="108" t="e">
        <f>(SUMMARY!$N$12)/SUMMARY!$G$16</f>
        <v>#DIV/0!</v>
      </c>
      <c r="D148" s="115">
        <v>69</v>
      </c>
      <c r="E148" s="100">
        <v>74</v>
      </c>
      <c r="F148" s="99">
        <v>77</v>
      </c>
      <c r="G148" s="101" t="e">
        <f>C148*(D148+SUMMARY!$N$18)</f>
        <v>#DIV/0!</v>
      </c>
      <c r="H148" s="101" t="e">
        <f>C148*(E148+SUMMARY!$N$18)</f>
        <v>#DIV/0!</v>
      </c>
      <c r="I148" s="110" t="e">
        <f>C148*(F148+SUMMARY!$N$18)</f>
        <v>#DIV/0!</v>
      </c>
    </row>
    <row r="149" spans="2:11">
      <c r="B149" s="96" t="s">
        <v>145</v>
      </c>
      <c r="C149" s="108" t="e">
        <f>(SUMMARY!$N$14)/SUMMARY!$G$16</f>
        <v>#DIV/0!</v>
      </c>
      <c r="D149" s="115">
        <v>64</v>
      </c>
      <c r="E149" s="100">
        <v>69</v>
      </c>
      <c r="F149" s="99">
        <v>72</v>
      </c>
      <c r="G149" s="101" t="e">
        <f>C149*(D149+SUMMARY!$N$18)</f>
        <v>#DIV/0!</v>
      </c>
      <c r="H149" s="101" t="e">
        <f>C149*(E149+SUMMARY!$N$18)</f>
        <v>#DIV/0!</v>
      </c>
      <c r="I149" s="110" t="e">
        <f>C149*(F149+SUMMARY!$N$18)</f>
        <v>#DIV/0!</v>
      </c>
    </row>
    <row r="150" spans="2:11">
      <c r="B150" s="96" t="s">
        <v>47</v>
      </c>
      <c r="C150" s="108" t="e">
        <f>(SUMMARY!$N$13)/SUMMARY!$G$16</f>
        <v>#DIV/0!</v>
      </c>
      <c r="D150" s="115">
        <v>60</v>
      </c>
      <c r="E150" s="100">
        <v>66</v>
      </c>
      <c r="F150" s="99">
        <v>69</v>
      </c>
      <c r="G150" s="101" t="e">
        <f>C150*(D150+SUMMARY!$N$18)</f>
        <v>#DIV/0!</v>
      </c>
      <c r="H150" s="101" t="e">
        <f>C150*(E150+SUMMARY!$N$18)</f>
        <v>#DIV/0!</v>
      </c>
      <c r="I150" s="110" t="e">
        <f>C150*(F150+SUMMARY!$N$18)</f>
        <v>#DIV/0!</v>
      </c>
    </row>
    <row r="151" spans="2:11">
      <c r="B151" s="96" t="s">
        <v>40</v>
      </c>
      <c r="C151" s="108" t="e">
        <f>(SUMMARY!$P$9)/SUMMARY!$G$16</f>
        <v>#DIV/0!</v>
      </c>
      <c r="D151" s="113">
        <v>57</v>
      </c>
      <c r="E151" s="113">
        <v>57</v>
      </c>
      <c r="F151" s="113">
        <v>57</v>
      </c>
      <c r="G151" s="101" t="e">
        <f t="shared" ref="G151:G156" si="12">C151*D151</f>
        <v>#DIV/0!</v>
      </c>
      <c r="H151" s="101" t="e">
        <f t="shared" ref="H151:H156" si="13">C151*E151</f>
        <v>#DIV/0!</v>
      </c>
      <c r="I151" s="110" t="e">
        <f t="shared" ref="I151:I156" si="14">C151*F151</f>
        <v>#DIV/0!</v>
      </c>
    </row>
    <row r="152" spans="2:11">
      <c r="B152" s="96" t="s">
        <v>46</v>
      </c>
      <c r="C152" s="108" t="e">
        <f>(SUMMARY!$P$10)/SUMMARY!$G$16</f>
        <v>#DIV/0!</v>
      </c>
      <c r="D152" s="113">
        <v>60</v>
      </c>
      <c r="E152" s="113">
        <v>60</v>
      </c>
      <c r="F152" s="113">
        <v>60</v>
      </c>
      <c r="G152" s="101" t="e">
        <f t="shared" si="12"/>
        <v>#DIV/0!</v>
      </c>
      <c r="H152" s="101" t="e">
        <f t="shared" si="13"/>
        <v>#DIV/0!</v>
      </c>
      <c r="I152" s="110" t="e">
        <f t="shared" si="14"/>
        <v>#DIV/0!</v>
      </c>
    </row>
    <row r="153" spans="2:11">
      <c r="B153" s="96" t="s">
        <v>41</v>
      </c>
      <c r="C153" s="108" t="e">
        <f>(SUMMARY!$P$11)/SUMMARY!$G$16</f>
        <v>#DIV/0!</v>
      </c>
      <c r="D153" s="113">
        <v>62</v>
      </c>
      <c r="E153" s="113">
        <v>62</v>
      </c>
      <c r="F153" s="113">
        <v>62</v>
      </c>
      <c r="G153" s="101" t="e">
        <f t="shared" si="12"/>
        <v>#DIV/0!</v>
      </c>
      <c r="H153" s="101" t="e">
        <f t="shared" si="13"/>
        <v>#DIV/0!</v>
      </c>
      <c r="I153" s="110" t="e">
        <f t="shared" si="14"/>
        <v>#DIV/0!</v>
      </c>
    </row>
    <row r="154" spans="2:11">
      <c r="B154" s="96" t="s">
        <v>42</v>
      </c>
      <c r="C154" s="108" t="e">
        <f>(SUMMARY!$P$12)/SUMMARY!$G$16</f>
        <v>#DIV/0!</v>
      </c>
      <c r="D154" s="115">
        <v>62</v>
      </c>
      <c r="E154" s="115">
        <v>62</v>
      </c>
      <c r="F154" s="115">
        <v>62</v>
      </c>
      <c r="G154" s="101" t="e">
        <f t="shared" si="12"/>
        <v>#DIV/0!</v>
      </c>
      <c r="H154" s="101" t="e">
        <f t="shared" si="13"/>
        <v>#DIV/0!</v>
      </c>
      <c r="I154" s="110" t="e">
        <f t="shared" si="14"/>
        <v>#DIV/0!</v>
      </c>
    </row>
    <row r="155" spans="2:11">
      <c r="B155" s="96" t="s">
        <v>145</v>
      </c>
      <c r="C155" s="108" t="e">
        <f>(SUMMARY!$P$14)/SUMMARY!$G$16</f>
        <v>#DIV/0!</v>
      </c>
      <c r="D155" s="115">
        <v>60</v>
      </c>
      <c r="E155" s="115">
        <v>60</v>
      </c>
      <c r="F155" s="115">
        <v>60</v>
      </c>
      <c r="G155" s="101" t="e">
        <f t="shared" si="12"/>
        <v>#DIV/0!</v>
      </c>
      <c r="H155" s="101" t="e">
        <f t="shared" si="13"/>
        <v>#DIV/0!</v>
      </c>
      <c r="I155" s="110" t="e">
        <f t="shared" si="14"/>
        <v>#DIV/0!</v>
      </c>
    </row>
    <row r="156" spans="2:11">
      <c r="B156" s="96" t="s">
        <v>47</v>
      </c>
      <c r="C156" s="108" t="e">
        <f>(SUMMARY!$P$13)/SUMMARY!$G$16</f>
        <v>#DIV/0!</v>
      </c>
      <c r="D156" s="115">
        <v>60</v>
      </c>
      <c r="E156" s="115">
        <v>60</v>
      </c>
      <c r="F156" s="115">
        <v>60</v>
      </c>
      <c r="G156" s="101" t="e">
        <f t="shared" si="12"/>
        <v>#DIV/0!</v>
      </c>
      <c r="H156" s="101" t="e">
        <f t="shared" si="13"/>
        <v>#DIV/0!</v>
      </c>
      <c r="I156" s="110" t="e">
        <f t="shared" si="14"/>
        <v>#DIV/0!</v>
      </c>
    </row>
    <row r="157" spans="2:11" ht="13" thickBot="1">
      <c r="B157" s="97"/>
      <c r="C157" s="109" t="e">
        <f>SUM(C145:C156)</f>
        <v>#DIV/0!</v>
      </c>
      <c r="D157" s="114"/>
      <c r="E157" s="98"/>
      <c r="F157" s="98"/>
      <c r="G157" s="107" t="e">
        <f>SUM(G145:G156)</f>
        <v>#DIV/0!</v>
      </c>
      <c r="H157" s="107" t="e">
        <f>SUM(H145:H156)</f>
        <v>#DIV/0!</v>
      </c>
      <c r="I157" s="111" t="e">
        <f>SUM(I145:I156)</f>
        <v>#DIV/0!</v>
      </c>
      <c r="K157" s="337">
        <f>ROUND(IF(SUMMARY!$G$16 &lt; 2000,0,IF(SUMMARY!$G$16&lt; 5000, G157, IF(SUMMARY!$G$16 &lt; 25000,H157, I157))),0)</f>
        <v>0</v>
      </c>
    </row>
    <row r="158" spans="2:11" ht="13" thickTop="1"/>
    <row r="160" spans="2:11">
      <c r="B160" t="s">
        <v>471</v>
      </c>
    </row>
    <row r="161" spans="2:12" ht="13" thickBot="1">
      <c r="B161" t="s">
        <v>472</v>
      </c>
    </row>
    <row r="162" spans="2:12" ht="75.5" thickTop="1">
      <c r="B162" s="94" t="s">
        <v>44</v>
      </c>
      <c r="C162" s="95" t="s">
        <v>45</v>
      </c>
      <c r="D162" s="102" t="s">
        <v>473</v>
      </c>
      <c r="E162" s="102" t="s">
        <v>474</v>
      </c>
      <c r="F162" s="102" t="s">
        <v>475</v>
      </c>
      <c r="G162" s="102" t="s">
        <v>476</v>
      </c>
      <c r="H162" s="102" t="s">
        <v>477</v>
      </c>
      <c r="I162" s="102" t="s">
        <v>478</v>
      </c>
      <c r="J162" s="102" t="s">
        <v>62</v>
      </c>
      <c r="K162" s="102" t="s">
        <v>60</v>
      </c>
      <c r="L162" s="102" t="s">
        <v>61</v>
      </c>
    </row>
    <row r="163" spans="2:12">
      <c r="B163" s="96" t="s">
        <v>40</v>
      </c>
      <c r="C163" s="108" t="e">
        <f>(SUMMARY!$N$9)/SUMMARY!$G$16</f>
        <v>#DIV/0!</v>
      </c>
      <c r="D163" s="113">
        <v>70</v>
      </c>
      <c r="E163" s="93">
        <v>73</v>
      </c>
      <c r="F163" s="92">
        <v>75</v>
      </c>
      <c r="G163" s="100">
        <v>78</v>
      </c>
      <c r="H163" s="93">
        <v>78</v>
      </c>
      <c r="I163" s="99">
        <v>81</v>
      </c>
      <c r="J163" t="e">
        <f>(IF(SUMMARY!$P$18=1,D163, IF(SUMMARY!$P$18=3, D163,E163)))*C163</f>
        <v>#DIV/0!</v>
      </c>
      <c r="K163" t="e">
        <f>(IF(SUMMARY!$P$18=1,F163, IF(SUMMARY!$P$18=3, F163,G163)))*$C163</f>
        <v>#DIV/0!</v>
      </c>
      <c r="L163" t="e">
        <f>(IF(SUMMARY!$P$18=1,H163, IF(SUMMARY!$P$18=3, H163,I163)))*$C163</f>
        <v>#DIV/0!</v>
      </c>
    </row>
    <row r="164" spans="2:12">
      <c r="B164" s="96" t="s">
        <v>46</v>
      </c>
      <c r="C164" s="108" t="e">
        <f>(SUMMARY!$N$10)/SUMMARY!$G$16</f>
        <v>#DIV/0!</v>
      </c>
      <c r="D164" s="113">
        <v>77</v>
      </c>
      <c r="E164">
        <v>80</v>
      </c>
      <c r="F164" s="92">
        <v>82</v>
      </c>
      <c r="G164" s="100">
        <v>85</v>
      </c>
      <c r="H164" s="93">
        <v>85</v>
      </c>
      <c r="I164" s="99">
        <v>88</v>
      </c>
      <c r="J164" t="e">
        <f>(IF(SUMMARY!$P$18=1,D164, IF(SUMMARY!$P$18=3, D164,E164)))*C164</f>
        <v>#DIV/0!</v>
      </c>
      <c r="K164" t="e">
        <f>(IF(SUMMARY!$P$18=1,F164, IF(SUMMARY!$P$18=3, F164,G164)))*$C164</f>
        <v>#DIV/0!</v>
      </c>
      <c r="L164" t="e">
        <f>(IF(SUMMARY!$P$18=1,H164, IF(SUMMARY!$P$18=3, H164,I164)))*$C164</f>
        <v>#DIV/0!</v>
      </c>
    </row>
    <row r="165" spans="2:12">
      <c r="B165" s="96" t="s">
        <v>41</v>
      </c>
      <c r="C165" s="108" t="e">
        <f>(SUMMARY!$N$11)/SUMMARY!$G$16</f>
        <v>#DIV/0!</v>
      </c>
      <c r="D165" s="113">
        <v>79</v>
      </c>
      <c r="E165">
        <v>82</v>
      </c>
      <c r="F165" s="92">
        <v>84</v>
      </c>
      <c r="G165" s="100">
        <v>87</v>
      </c>
      <c r="H165" s="93">
        <v>87</v>
      </c>
      <c r="I165" s="99">
        <v>90</v>
      </c>
      <c r="J165" t="e">
        <f>(IF(SUMMARY!$P$18=1,D165, IF(SUMMARY!$P$18=3, D165,E165)))*C165</f>
        <v>#DIV/0!</v>
      </c>
      <c r="K165" t="e">
        <f>(IF(SUMMARY!$P$18=1,F165, IF(SUMMARY!$P$18=3, F165,G165)))*$C165</f>
        <v>#DIV/0!</v>
      </c>
      <c r="L165" t="e">
        <f>(IF(SUMMARY!$P$18=1,H165, IF(SUMMARY!$P$18=3, H165,I165)))*$C165</f>
        <v>#DIV/0!</v>
      </c>
    </row>
    <row r="166" spans="2:12">
      <c r="B166" s="96" t="s">
        <v>42</v>
      </c>
      <c r="C166" s="108" t="e">
        <f>(SUMMARY!$N$12)/SUMMARY!$G$16</f>
        <v>#DIV/0!</v>
      </c>
      <c r="D166" s="113">
        <v>79</v>
      </c>
      <c r="E166">
        <v>82</v>
      </c>
      <c r="F166" s="92">
        <v>84</v>
      </c>
      <c r="G166" s="100">
        <v>87</v>
      </c>
      <c r="H166" s="93">
        <v>87</v>
      </c>
      <c r="I166" s="99">
        <v>90</v>
      </c>
      <c r="J166" t="e">
        <f>(IF(SUMMARY!$P$18=1,D166, IF(SUMMARY!$P$18=3, D166,E166)))*C166</f>
        <v>#DIV/0!</v>
      </c>
      <c r="K166" t="e">
        <f>(IF(SUMMARY!$P$18=1,F166, IF(SUMMARY!$P$18=3, F166,G166)))*$C166</f>
        <v>#DIV/0!</v>
      </c>
      <c r="L166" t="e">
        <f>(IF(SUMMARY!$P$18=1,H166, IF(SUMMARY!$P$18=3, H166,I166)))*$C166</f>
        <v>#DIV/0!</v>
      </c>
    </row>
    <row r="167" spans="2:12">
      <c r="B167" s="96" t="s">
        <v>145</v>
      </c>
      <c r="C167" s="108" t="e">
        <f>(SUMMARY!$N$14)/SUMMARY!$G$16</f>
        <v>#DIV/0!</v>
      </c>
      <c r="D167" s="115">
        <v>74</v>
      </c>
      <c r="E167">
        <v>77</v>
      </c>
      <c r="F167" s="100">
        <v>79</v>
      </c>
      <c r="G167" s="100">
        <v>82</v>
      </c>
      <c r="H167" s="99">
        <v>82</v>
      </c>
      <c r="I167" s="99">
        <v>85</v>
      </c>
      <c r="J167" t="e">
        <f>(IF(SUMMARY!$P$18=1,D167, IF(SUMMARY!$P$18=3, D167,E167)))*C167</f>
        <v>#DIV/0!</v>
      </c>
      <c r="K167" t="e">
        <f>(IF(SUMMARY!$P$18=1,F167, IF(SUMMARY!$P$18=3, F167,G167)))*$C167</f>
        <v>#DIV/0!</v>
      </c>
      <c r="L167" t="e">
        <f>(IF(SUMMARY!$P$18=1,H167, IF(SUMMARY!$P$18=3, H167,I167)))*$C167</f>
        <v>#DIV/0!</v>
      </c>
    </row>
    <row r="168" spans="2:12" ht="13" thickBot="1">
      <c r="B168" s="96" t="s">
        <v>47</v>
      </c>
      <c r="C168" s="108" t="e">
        <f>(SUMMARY!$N$13)/SUMMARY!$G$16</f>
        <v>#DIV/0!</v>
      </c>
      <c r="D168" s="115">
        <v>70</v>
      </c>
      <c r="E168">
        <v>73</v>
      </c>
      <c r="F168" s="100">
        <v>76</v>
      </c>
      <c r="G168" s="100">
        <v>79</v>
      </c>
      <c r="H168" s="99">
        <v>79</v>
      </c>
      <c r="I168" s="99">
        <v>82</v>
      </c>
      <c r="J168" t="e">
        <f>(IF(SUMMARY!$P$18=1,D168, IF(SUMMARY!$P$18=3, D168,E168)))*C168</f>
        <v>#DIV/0!</v>
      </c>
      <c r="K168" t="e">
        <f>(IF(SUMMARY!$P$18=1,F168, IF(SUMMARY!$P$18=3, F168,G168)))*$C168</f>
        <v>#DIV/0!</v>
      </c>
      <c r="L168" t="e">
        <f>(IF(SUMMARY!$P$18=1,H168, IF(SUMMARY!$P$18=3, H168,I168)))*$C168</f>
        <v>#DIV/0!</v>
      </c>
    </row>
    <row r="169" spans="2:12" ht="13" thickTop="1">
      <c r="B169" s="883" t="s">
        <v>479</v>
      </c>
      <c r="C169" s="884"/>
      <c r="D169" s="884"/>
      <c r="E169" s="884"/>
      <c r="F169" s="884"/>
      <c r="G169" s="884"/>
      <c r="H169" s="884"/>
      <c r="I169" s="884"/>
      <c r="J169" s="884"/>
      <c r="K169" s="884"/>
      <c r="L169" s="885"/>
    </row>
    <row r="170" spans="2:12" ht="25">
      <c r="B170" s="575" t="s">
        <v>44</v>
      </c>
      <c r="C170" s="103" t="s">
        <v>45</v>
      </c>
      <c r="D170" s="103" t="s">
        <v>50</v>
      </c>
      <c r="E170" s="103"/>
      <c r="F170" s="576" t="s">
        <v>64</v>
      </c>
      <c r="G170" s="103"/>
      <c r="H170" s="576" t="s">
        <v>63</v>
      </c>
    </row>
    <row r="171" spans="2:12">
      <c r="B171" s="96" t="s">
        <v>40</v>
      </c>
      <c r="C171" s="108" t="e">
        <f>(SUMMARY!$P$9)/SUMMARY!$G$16</f>
        <v>#DIV/0!</v>
      </c>
      <c r="D171" s="113">
        <v>57</v>
      </c>
      <c r="F171" s="113">
        <v>57</v>
      </c>
      <c r="H171" s="113">
        <v>57</v>
      </c>
      <c r="J171" s="101" t="e">
        <f t="shared" ref="J171:J176" si="15">C171*D171</f>
        <v>#DIV/0!</v>
      </c>
      <c r="K171" s="101" t="e">
        <f t="shared" ref="K171:K176" si="16">C171*F171</f>
        <v>#DIV/0!</v>
      </c>
      <c r="L171" s="101" t="e">
        <f t="shared" ref="L171:L176" si="17">C171*F171</f>
        <v>#DIV/0!</v>
      </c>
    </row>
    <row r="172" spans="2:12">
      <c r="B172" s="96" t="s">
        <v>46</v>
      </c>
      <c r="C172" s="108" t="e">
        <f>(SUMMARY!$P$10)/SUMMARY!$G$16</f>
        <v>#DIV/0!</v>
      </c>
      <c r="D172" s="113">
        <v>60</v>
      </c>
      <c r="F172" s="113">
        <v>60</v>
      </c>
      <c r="H172" s="113">
        <v>60</v>
      </c>
      <c r="J172" s="101" t="e">
        <f t="shared" si="15"/>
        <v>#DIV/0!</v>
      </c>
      <c r="K172" s="101" t="e">
        <f t="shared" si="16"/>
        <v>#DIV/0!</v>
      </c>
      <c r="L172" s="101" t="e">
        <f t="shared" si="17"/>
        <v>#DIV/0!</v>
      </c>
    </row>
    <row r="173" spans="2:12">
      <c r="B173" s="96" t="s">
        <v>41</v>
      </c>
      <c r="C173" s="108" t="e">
        <f>(SUMMARY!$P$11)/SUMMARY!$G$16</f>
        <v>#DIV/0!</v>
      </c>
      <c r="D173" s="113">
        <v>62</v>
      </c>
      <c r="F173" s="113">
        <v>62</v>
      </c>
      <c r="H173" s="113">
        <v>62</v>
      </c>
      <c r="J173" s="101" t="e">
        <f t="shared" si="15"/>
        <v>#DIV/0!</v>
      </c>
      <c r="K173" s="101" t="e">
        <f t="shared" si="16"/>
        <v>#DIV/0!</v>
      </c>
      <c r="L173" s="101" t="e">
        <f t="shared" si="17"/>
        <v>#DIV/0!</v>
      </c>
    </row>
    <row r="174" spans="2:12">
      <c r="B174" s="96" t="s">
        <v>42</v>
      </c>
      <c r="C174" s="108" t="e">
        <f>(SUMMARY!$P$12)/SUMMARY!$G$16</f>
        <v>#DIV/0!</v>
      </c>
      <c r="D174" s="115">
        <v>62</v>
      </c>
      <c r="F174" s="115">
        <v>62</v>
      </c>
      <c r="H174" s="115">
        <v>62</v>
      </c>
      <c r="J174" s="101" t="e">
        <f t="shared" si="15"/>
        <v>#DIV/0!</v>
      </c>
      <c r="K174" s="101" t="e">
        <f t="shared" si="16"/>
        <v>#DIV/0!</v>
      </c>
      <c r="L174" s="101" t="e">
        <f t="shared" si="17"/>
        <v>#DIV/0!</v>
      </c>
    </row>
    <row r="175" spans="2:12">
      <c r="B175" s="96" t="s">
        <v>145</v>
      </c>
      <c r="C175" s="108" t="e">
        <f>(SUMMARY!$P$14)/SUMMARY!$G$16</f>
        <v>#DIV/0!</v>
      </c>
      <c r="D175" s="115">
        <v>60</v>
      </c>
      <c r="F175" s="115">
        <v>60</v>
      </c>
      <c r="H175" s="115">
        <v>60</v>
      </c>
      <c r="J175" s="101" t="e">
        <f t="shared" si="15"/>
        <v>#DIV/0!</v>
      </c>
      <c r="K175" s="101" t="e">
        <f t="shared" si="16"/>
        <v>#DIV/0!</v>
      </c>
      <c r="L175" s="101" t="e">
        <f t="shared" si="17"/>
        <v>#DIV/0!</v>
      </c>
    </row>
    <row r="176" spans="2:12">
      <c r="B176" s="96" t="s">
        <v>47</v>
      </c>
      <c r="C176" s="108" t="e">
        <f>(SUMMARY!$P$13)/SUMMARY!$G$16</f>
        <v>#DIV/0!</v>
      </c>
      <c r="D176" s="113">
        <v>60</v>
      </c>
      <c r="E176" s="113"/>
      <c r="F176" s="113">
        <v>60</v>
      </c>
      <c r="G176" s="113"/>
      <c r="H176" s="113">
        <v>60</v>
      </c>
      <c r="J176" s="101" t="e">
        <f t="shared" si="15"/>
        <v>#DIV/0!</v>
      </c>
      <c r="K176" s="101" t="e">
        <f t="shared" si="16"/>
        <v>#DIV/0!</v>
      </c>
      <c r="L176" s="101" t="e">
        <f t="shared" si="17"/>
        <v>#DIV/0!</v>
      </c>
    </row>
    <row r="177" spans="2:12" ht="13" thickBot="1">
      <c r="B177" s="97"/>
      <c r="C177" s="109" t="e">
        <f>SUM(C163:C176)</f>
        <v>#DIV/0!</v>
      </c>
      <c r="D177" s="109"/>
      <c r="E177" s="109"/>
      <c r="F177" s="109"/>
      <c r="G177" s="109"/>
      <c r="H177" s="109"/>
      <c r="I177" s="109"/>
      <c r="J177" s="111" t="e">
        <f>SUM(J163:J176)</f>
        <v>#DIV/0!</v>
      </c>
      <c r="K177" s="111" t="e">
        <f>SUM(K163:K176)</f>
        <v>#DIV/0!</v>
      </c>
      <c r="L177" s="111" t="e">
        <f>SUM(L163:L176)</f>
        <v>#DIV/0!</v>
      </c>
    </row>
    <row r="178" spans="2:12" ht="13" thickTop="1">
      <c r="L178" s="337">
        <f>ROUND(IF(SUMMARY!$G$16 &lt; 2000,0,IF(SUMMARY!$G$16&lt; 5000, J177, IF(SUMMARY!$G$16 &lt; 25000,K177, L177))),0)</f>
        <v>0</v>
      </c>
    </row>
    <row r="179" spans="2:12">
      <c r="L179" s="337"/>
    </row>
    <row r="180" spans="2:12" ht="13" thickBot="1"/>
    <row r="181" spans="2:12" ht="13.5" thickTop="1" thickBot="1">
      <c r="B181" s="104" t="s">
        <v>489</v>
      </c>
    </row>
    <row r="182" spans="2:12" ht="75.5" thickTop="1">
      <c r="B182" s="94" t="s">
        <v>44</v>
      </c>
      <c r="C182" s="95" t="s">
        <v>45</v>
      </c>
      <c r="D182" s="102" t="s">
        <v>50</v>
      </c>
      <c r="E182" s="102" t="s">
        <v>64</v>
      </c>
      <c r="F182" s="95" t="s">
        <v>63</v>
      </c>
      <c r="G182" s="102" t="s">
        <v>62</v>
      </c>
      <c r="H182" s="102" t="s">
        <v>60</v>
      </c>
      <c r="I182" s="105" t="s">
        <v>61</v>
      </c>
    </row>
    <row r="183" spans="2:12">
      <c r="B183" s="96"/>
      <c r="C183" s="108"/>
      <c r="D183" s="113"/>
      <c r="E183" s="103"/>
      <c r="F183" s="93"/>
      <c r="G183" s="103"/>
      <c r="H183" s="103"/>
      <c r="I183" s="106"/>
    </row>
    <row r="184" spans="2:12">
      <c r="B184" s="96" t="s">
        <v>40</v>
      </c>
      <c r="C184" s="108" t="e">
        <f>(SUMMARY!$N$9)/SUMMARY!$G$16</f>
        <v>#DIV/0!</v>
      </c>
      <c r="D184" s="113">
        <v>73</v>
      </c>
      <c r="E184" s="92">
        <v>78</v>
      </c>
      <c r="F184" s="93">
        <v>81</v>
      </c>
      <c r="G184" s="101" t="e">
        <f>C184*(D184+SUMMARY!$N$18)</f>
        <v>#DIV/0!</v>
      </c>
      <c r="H184" s="101" t="e">
        <f>C184*(E184+SUMMARY!$N$18)</f>
        <v>#DIV/0!</v>
      </c>
      <c r="I184" s="110" t="e">
        <f>C184*(F184+SUMMARY!$N$18)</f>
        <v>#DIV/0!</v>
      </c>
    </row>
    <row r="185" spans="2:12">
      <c r="B185" s="96" t="s">
        <v>46</v>
      </c>
      <c r="C185" s="108" t="e">
        <f>(SUMMARY!$N$10)/SUMMARY!$G$16</f>
        <v>#DIV/0!</v>
      </c>
      <c r="D185" s="113">
        <v>80</v>
      </c>
      <c r="E185" s="92">
        <v>85</v>
      </c>
      <c r="F185" s="93">
        <v>88</v>
      </c>
      <c r="G185" s="101" t="e">
        <f>C185*(D185+SUMMARY!$N$18)</f>
        <v>#DIV/0!</v>
      </c>
      <c r="H185" s="101" t="e">
        <f>C185*(E185+SUMMARY!$N$18)</f>
        <v>#DIV/0!</v>
      </c>
      <c r="I185" s="110" t="e">
        <f>C185*(F185+SUMMARY!$N$18)</f>
        <v>#DIV/0!</v>
      </c>
    </row>
    <row r="186" spans="2:12">
      <c r="B186" s="96" t="s">
        <v>41</v>
      </c>
      <c r="C186" s="108" t="e">
        <f>(SUMMARY!$N$11)/SUMMARY!$G$16</f>
        <v>#DIV/0!</v>
      </c>
      <c r="D186" s="113">
        <v>82</v>
      </c>
      <c r="E186" s="92">
        <v>87</v>
      </c>
      <c r="F186" s="93">
        <v>90</v>
      </c>
      <c r="G186" s="101" t="e">
        <f>C186*(D186+SUMMARY!$N$18)</f>
        <v>#DIV/0!</v>
      </c>
      <c r="H186" s="101" t="e">
        <f>C186*(E186+SUMMARY!$N$18)</f>
        <v>#DIV/0!</v>
      </c>
      <c r="I186" s="110" t="e">
        <f>C186*(F186+SUMMARY!$N$18)</f>
        <v>#DIV/0!</v>
      </c>
    </row>
    <row r="187" spans="2:12">
      <c r="B187" s="96" t="s">
        <v>42</v>
      </c>
      <c r="C187" s="108" t="e">
        <f>(SUMMARY!$N$12)/SUMMARY!$G$16</f>
        <v>#DIV/0!</v>
      </c>
      <c r="D187" s="115">
        <v>82</v>
      </c>
      <c r="E187" s="100">
        <v>87</v>
      </c>
      <c r="F187" s="99">
        <v>90</v>
      </c>
      <c r="G187" s="101" t="e">
        <f>C187*(D187+SUMMARY!$N$18)</f>
        <v>#DIV/0!</v>
      </c>
      <c r="H187" s="101" t="e">
        <f>C187*(E187+SUMMARY!$N$18)</f>
        <v>#DIV/0!</v>
      </c>
      <c r="I187" s="110" t="e">
        <f>C187*(F187+SUMMARY!$N$18)</f>
        <v>#DIV/0!</v>
      </c>
    </row>
    <row r="188" spans="2:12">
      <c r="B188" s="96" t="s">
        <v>145</v>
      </c>
      <c r="C188" s="108" t="e">
        <f>(SUMMARY!$N$14)/SUMMARY!$G$16</f>
        <v>#DIV/0!</v>
      </c>
      <c r="D188" s="115">
        <v>77</v>
      </c>
      <c r="E188" s="100">
        <v>82</v>
      </c>
      <c r="F188" s="99">
        <v>85</v>
      </c>
      <c r="G188" s="101" t="e">
        <f>C188*(D188+SUMMARY!$N$18)</f>
        <v>#DIV/0!</v>
      </c>
      <c r="H188" s="101" t="e">
        <f>C188*(E188+SUMMARY!$N$18)</f>
        <v>#DIV/0!</v>
      </c>
      <c r="I188" s="110" t="e">
        <f>C188*(F188+SUMMARY!$N$18)</f>
        <v>#DIV/0!</v>
      </c>
    </row>
    <row r="189" spans="2:12">
      <c r="B189" s="96" t="s">
        <v>47</v>
      </c>
      <c r="C189" s="108" t="e">
        <f>(SUMMARY!$N$13)/SUMMARY!$G$16</f>
        <v>#DIV/0!</v>
      </c>
      <c r="D189" s="115">
        <v>73</v>
      </c>
      <c r="E189" s="100">
        <v>79</v>
      </c>
      <c r="F189" s="99">
        <v>82</v>
      </c>
      <c r="G189" s="101" t="e">
        <f>C189*(D189+SUMMARY!$N$18)</f>
        <v>#DIV/0!</v>
      </c>
      <c r="H189" s="101" t="e">
        <f>C189*(E189+SUMMARY!$N$18)</f>
        <v>#DIV/0!</v>
      </c>
      <c r="I189" s="110" t="e">
        <f>C189*(F189+SUMMARY!$N$18)</f>
        <v>#DIV/0!</v>
      </c>
    </row>
    <row r="190" spans="2:12">
      <c r="B190" s="96" t="s">
        <v>40</v>
      </c>
      <c r="C190" s="108" t="e">
        <f>(SUMMARY!$P$9)/SUMMARY!$G$16</f>
        <v>#DIV/0!</v>
      </c>
      <c r="D190" s="113">
        <v>57</v>
      </c>
      <c r="E190" s="113">
        <v>57</v>
      </c>
      <c r="F190" s="113">
        <v>57</v>
      </c>
      <c r="G190" s="101" t="e">
        <f t="shared" ref="G190:G195" si="18">C190*D190</f>
        <v>#DIV/0!</v>
      </c>
      <c r="H190" s="101" t="e">
        <f t="shared" ref="H190:H195" si="19">C190*E190</f>
        <v>#DIV/0!</v>
      </c>
      <c r="I190" s="110" t="e">
        <f t="shared" ref="I190:I195" si="20">C190*F190</f>
        <v>#DIV/0!</v>
      </c>
    </row>
    <row r="191" spans="2:12">
      <c r="B191" s="96" t="s">
        <v>46</v>
      </c>
      <c r="C191" s="108" t="e">
        <f>(SUMMARY!$P$10)/SUMMARY!$G$16</f>
        <v>#DIV/0!</v>
      </c>
      <c r="D191" s="113">
        <v>60</v>
      </c>
      <c r="E191" s="113">
        <v>60</v>
      </c>
      <c r="F191" s="113">
        <v>60</v>
      </c>
      <c r="G191" s="101" t="e">
        <f t="shared" si="18"/>
        <v>#DIV/0!</v>
      </c>
      <c r="H191" s="101" t="e">
        <f t="shared" si="19"/>
        <v>#DIV/0!</v>
      </c>
      <c r="I191" s="110" t="e">
        <f t="shared" si="20"/>
        <v>#DIV/0!</v>
      </c>
    </row>
    <row r="192" spans="2:12">
      <c r="B192" s="96" t="s">
        <v>41</v>
      </c>
      <c r="C192" s="108" t="e">
        <f>(SUMMARY!$P$11)/SUMMARY!$G$16</f>
        <v>#DIV/0!</v>
      </c>
      <c r="D192" s="113">
        <v>62</v>
      </c>
      <c r="E192" s="113">
        <v>62</v>
      </c>
      <c r="F192" s="113">
        <v>62</v>
      </c>
      <c r="G192" s="101" t="e">
        <f t="shared" si="18"/>
        <v>#DIV/0!</v>
      </c>
      <c r="H192" s="101" t="e">
        <f t="shared" si="19"/>
        <v>#DIV/0!</v>
      </c>
      <c r="I192" s="110" t="e">
        <f t="shared" si="20"/>
        <v>#DIV/0!</v>
      </c>
    </row>
    <row r="193" spans="2:11">
      <c r="B193" s="96" t="s">
        <v>42</v>
      </c>
      <c r="C193" s="108" t="e">
        <f>(SUMMARY!$P$12)/SUMMARY!$G$16</f>
        <v>#DIV/0!</v>
      </c>
      <c r="D193" s="115">
        <v>62</v>
      </c>
      <c r="E193" s="115">
        <v>62</v>
      </c>
      <c r="F193" s="115">
        <v>62</v>
      </c>
      <c r="G193" s="101" t="e">
        <f t="shared" si="18"/>
        <v>#DIV/0!</v>
      </c>
      <c r="H193" s="101" t="e">
        <f t="shared" si="19"/>
        <v>#DIV/0!</v>
      </c>
      <c r="I193" s="110" t="e">
        <f t="shared" si="20"/>
        <v>#DIV/0!</v>
      </c>
    </row>
    <row r="194" spans="2:11">
      <c r="B194" s="96" t="s">
        <v>145</v>
      </c>
      <c r="C194" s="108" t="e">
        <f>(SUMMARY!$P$14)/SUMMARY!$G$16</f>
        <v>#DIV/0!</v>
      </c>
      <c r="D194" s="115">
        <v>60</v>
      </c>
      <c r="E194" s="115">
        <v>60</v>
      </c>
      <c r="F194" s="115">
        <v>60</v>
      </c>
      <c r="G194" s="101" t="e">
        <f t="shared" si="18"/>
        <v>#DIV/0!</v>
      </c>
      <c r="H194" s="101" t="e">
        <f t="shared" si="19"/>
        <v>#DIV/0!</v>
      </c>
      <c r="I194" s="110" t="e">
        <f t="shared" si="20"/>
        <v>#DIV/0!</v>
      </c>
    </row>
    <row r="195" spans="2:11">
      <c r="B195" s="96" t="s">
        <v>47</v>
      </c>
      <c r="C195" s="108" t="e">
        <f>(SUMMARY!$P$13)/SUMMARY!$G$16</f>
        <v>#DIV/0!</v>
      </c>
      <c r="D195" s="115">
        <v>60</v>
      </c>
      <c r="E195" s="115">
        <v>60</v>
      </c>
      <c r="F195" s="115">
        <v>60</v>
      </c>
      <c r="G195" s="101" t="e">
        <f t="shared" si="18"/>
        <v>#DIV/0!</v>
      </c>
      <c r="H195" s="101" t="e">
        <f t="shared" si="19"/>
        <v>#DIV/0!</v>
      </c>
      <c r="I195" s="110" t="e">
        <f t="shared" si="20"/>
        <v>#DIV/0!</v>
      </c>
    </row>
    <row r="196" spans="2:11" ht="13" thickBot="1">
      <c r="B196" s="97"/>
      <c r="C196" s="109" t="e">
        <f>SUM(C184:C195)</f>
        <v>#DIV/0!</v>
      </c>
      <c r="D196" s="114"/>
      <c r="E196" s="98"/>
      <c r="F196" s="98"/>
      <c r="G196" s="107" t="e">
        <f>SUM(G184:G195)</f>
        <v>#DIV/0!</v>
      </c>
      <c r="H196" s="107" t="e">
        <f>SUM(H184:H195)</f>
        <v>#DIV/0!</v>
      </c>
      <c r="I196" s="111" t="e">
        <f>SUM(I184:I195)</f>
        <v>#DIV/0!</v>
      </c>
      <c r="K196" s="337">
        <f>ROUND(IF(SUMMARY!$G$16 &lt; 2000,0,IF(SUMMARY!$G$16&lt; 5000, G196, IF(SUMMARY!$G$16 &lt; 25000,H196, I196))),0)</f>
        <v>0</v>
      </c>
    </row>
    <row r="197" spans="2:11" ht="13" thickTop="1"/>
    <row r="204" spans="2:11" ht="13" thickBot="1"/>
    <row r="205" spans="2:11" ht="13.5" thickTop="1" thickBot="1">
      <c r="B205" s="766" t="s">
        <v>712</v>
      </c>
    </row>
    <row r="206" spans="2:11" ht="75.5" thickTop="1">
      <c r="B206" s="94" t="s">
        <v>44</v>
      </c>
      <c r="C206" s="95" t="s">
        <v>45</v>
      </c>
      <c r="D206" s="102" t="s">
        <v>50</v>
      </c>
      <c r="E206" s="102" t="s">
        <v>64</v>
      </c>
      <c r="F206" s="95" t="s">
        <v>63</v>
      </c>
      <c r="G206" s="102" t="s">
        <v>62</v>
      </c>
      <c r="H206" s="102" t="s">
        <v>60</v>
      </c>
      <c r="I206" s="102" t="s">
        <v>61</v>
      </c>
      <c r="J206" s="767" t="s">
        <v>713</v>
      </c>
    </row>
    <row r="207" spans="2:11">
      <c r="B207" s="96"/>
      <c r="C207" s="108"/>
      <c r="D207" s="113"/>
      <c r="E207" s="103"/>
      <c r="F207" s="93"/>
      <c r="G207" s="103"/>
      <c r="H207" s="103"/>
      <c r="I207" s="103"/>
      <c r="J207" s="768"/>
    </row>
    <row r="208" spans="2:11">
      <c r="B208" s="96" t="s">
        <v>40</v>
      </c>
      <c r="C208" s="108">
        <f>([1]SUMMARY!$N$9)/[1]SUMMARY!$G$16</f>
        <v>1</v>
      </c>
      <c r="D208" s="113">
        <v>73</v>
      </c>
      <c r="E208" s="92">
        <v>78</v>
      </c>
      <c r="F208" s="93">
        <v>81</v>
      </c>
      <c r="G208" s="101">
        <f>C208*(D208+[1]SUMMARY!$N$18)</f>
        <v>73</v>
      </c>
      <c r="H208" s="101">
        <f>C208*(E208+[1]SUMMARY!$N$18)</f>
        <v>78</v>
      </c>
      <c r="I208" s="101">
        <f>C208*(F208+[1]SUMMARY!$N$18)</f>
        <v>81</v>
      </c>
      <c r="J208" s="903">
        <v>68</v>
      </c>
    </row>
    <row r="209" spans="2:12">
      <c r="B209" s="96" t="s">
        <v>46</v>
      </c>
      <c r="C209" s="108">
        <f>([1]SUMMARY!$N$10)/[1]SUMMARY!$G$16</f>
        <v>0</v>
      </c>
      <c r="D209" s="113">
        <v>80</v>
      </c>
      <c r="E209" s="92">
        <v>85</v>
      </c>
      <c r="F209" s="93">
        <v>88</v>
      </c>
      <c r="G209" s="101">
        <f>C209*(D209+[1]SUMMARY!$N$18)</f>
        <v>0</v>
      </c>
      <c r="H209" s="101">
        <f>C209*(E209+[1]SUMMARY!$N$18)</f>
        <v>0</v>
      </c>
      <c r="I209" s="101">
        <f>C209*(F209+[1]SUMMARY!$N$18)</f>
        <v>0</v>
      </c>
      <c r="J209" s="903"/>
    </row>
    <row r="210" spans="2:12">
      <c r="B210" s="96" t="s">
        <v>41</v>
      </c>
      <c r="C210" s="108">
        <f>([1]SUMMARY!$N$11)/[1]SUMMARY!$G$16</f>
        <v>0</v>
      </c>
      <c r="D210" s="113">
        <v>82</v>
      </c>
      <c r="E210" s="92">
        <v>87</v>
      </c>
      <c r="F210" s="93">
        <v>90</v>
      </c>
      <c r="G210" s="101">
        <f>C210*(D210+[1]SUMMARY!$N$18)</f>
        <v>0</v>
      </c>
      <c r="H210" s="101">
        <f>C210*(E210+[1]SUMMARY!$N$18)</f>
        <v>0</v>
      </c>
      <c r="I210" s="101">
        <f>C210*(F210+[1]SUMMARY!$N$18)</f>
        <v>0</v>
      </c>
      <c r="J210" s="903"/>
    </row>
    <row r="211" spans="2:12">
      <c r="B211" s="96" t="s">
        <v>42</v>
      </c>
      <c r="C211" s="108">
        <f>([1]SUMMARY!$N$12)/[1]SUMMARY!$G$16</f>
        <v>0</v>
      </c>
      <c r="D211" s="115">
        <v>82</v>
      </c>
      <c r="E211" s="100">
        <v>87</v>
      </c>
      <c r="F211" s="99">
        <v>90</v>
      </c>
      <c r="G211" s="101">
        <f>C211*(D211+[1]SUMMARY!$N$18)</f>
        <v>0</v>
      </c>
      <c r="H211" s="101">
        <f>C211*(E211+[1]SUMMARY!$N$18)</f>
        <v>0</v>
      </c>
      <c r="I211" s="101">
        <f>C211*(F211+[1]SUMMARY!$N$18)</f>
        <v>0</v>
      </c>
      <c r="J211" s="903"/>
    </row>
    <row r="212" spans="2:12">
      <c r="B212" s="96" t="s">
        <v>145</v>
      </c>
      <c r="C212" s="108">
        <f>([1]SUMMARY!$N$14)/[1]SUMMARY!$G$16</f>
        <v>0</v>
      </c>
      <c r="D212" s="115">
        <v>77</v>
      </c>
      <c r="E212" s="100">
        <v>82</v>
      </c>
      <c r="F212" s="99">
        <v>85</v>
      </c>
      <c r="G212" s="101">
        <f>C212*(D212+[1]SUMMARY!$N$18)</f>
        <v>0</v>
      </c>
      <c r="H212" s="101">
        <f>C212*(E212+[1]SUMMARY!$N$18)</f>
        <v>0</v>
      </c>
      <c r="I212" s="101">
        <f>C212*(F212+[1]SUMMARY!$N$18)</f>
        <v>0</v>
      </c>
      <c r="J212" s="903"/>
    </row>
    <row r="213" spans="2:12">
      <c r="B213" s="96" t="s">
        <v>47</v>
      </c>
      <c r="C213" s="108">
        <f>([1]SUMMARY!$N$13)/[1]SUMMARY!$G$16</f>
        <v>0</v>
      </c>
      <c r="D213" s="115">
        <v>73</v>
      </c>
      <c r="E213" s="100">
        <v>79</v>
      </c>
      <c r="F213" s="99">
        <v>82</v>
      </c>
      <c r="G213" s="101">
        <f>C213*(D213+[1]SUMMARY!$N$18)</f>
        <v>0</v>
      </c>
      <c r="H213" s="101">
        <f>C213*(E213+[1]SUMMARY!$N$18)</f>
        <v>0</v>
      </c>
      <c r="I213" s="101">
        <f>C213*(F213+[1]SUMMARY!$N$18)</f>
        <v>0</v>
      </c>
      <c r="J213" s="903"/>
    </row>
    <row r="214" spans="2:12">
      <c r="B214" s="96" t="s">
        <v>40</v>
      </c>
      <c r="C214" s="108">
        <f>([1]SUMMARY!$P$9)/[1]SUMMARY!$G$16</f>
        <v>0</v>
      </c>
      <c r="D214" s="113">
        <v>57</v>
      </c>
      <c r="E214" s="113">
        <v>57</v>
      </c>
      <c r="F214" s="113">
        <v>57</v>
      </c>
      <c r="G214" s="101">
        <f t="shared" ref="G214:G219" si="21">C214*D214</f>
        <v>0</v>
      </c>
      <c r="H214" s="101">
        <f t="shared" ref="H214:H219" si="22">C214*E214</f>
        <v>0</v>
      </c>
      <c r="I214" s="101">
        <f t="shared" ref="I214:I219" si="23">C214*F214</f>
        <v>0</v>
      </c>
      <c r="J214" s="903"/>
    </row>
    <row r="215" spans="2:12">
      <c r="B215" s="96" t="s">
        <v>46</v>
      </c>
      <c r="C215" s="108">
        <f>([1]SUMMARY!$P$10)/[1]SUMMARY!$G$16</f>
        <v>0</v>
      </c>
      <c r="D215" s="113">
        <v>60</v>
      </c>
      <c r="E215" s="113">
        <v>60</v>
      </c>
      <c r="F215" s="113">
        <v>60</v>
      </c>
      <c r="G215" s="101">
        <f t="shared" si="21"/>
        <v>0</v>
      </c>
      <c r="H215" s="101">
        <f t="shared" si="22"/>
        <v>0</v>
      </c>
      <c r="I215" s="101">
        <f t="shared" si="23"/>
        <v>0</v>
      </c>
      <c r="J215" s="903"/>
    </row>
    <row r="216" spans="2:12">
      <c r="B216" s="96" t="s">
        <v>41</v>
      </c>
      <c r="C216" s="108">
        <f>([1]SUMMARY!$P$11)/[1]SUMMARY!$G$16</f>
        <v>0</v>
      </c>
      <c r="D216" s="113">
        <v>62</v>
      </c>
      <c r="E216" s="113">
        <v>62</v>
      </c>
      <c r="F216" s="113">
        <v>62</v>
      </c>
      <c r="G216" s="101">
        <f t="shared" si="21"/>
        <v>0</v>
      </c>
      <c r="H216" s="101">
        <f t="shared" si="22"/>
        <v>0</v>
      </c>
      <c r="I216" s="101">
        <f t="shared" si="23"/>
        <v>0</v>
      </c>
      <c r="J216" s="903"/>
    </row>
    <row r="217" spans="2:12">
      <c r="B217" s="96" t="s">
        <v>42</v>
      </c>
      <c r="C217" s="108">
        <f>([1]SUMMARY!$P$12)/[1]SUMMARY!$G$16</f>
        <v>0</v>
      </c>
      <c r="D217" s="115">
        <v>62</v>
      </c>
      <c r="E217" s="115">
        <v>62</v>
      </c>
      <c r="F217" s="115">
        <v>62</v>
      </c>
      <c r="G217" s="101">
        <f t="shared" si="21"/>
        <v>0</v>
      </c>
      <c r="H217" s="101">
        <f t="shared" si="22"/>
        <v>0</v>
      </c>
      <c r="I217" s="101">
        <f t="shared" si="23"/>
        <v>0</v>
      </c>
      <c r="J217" s="903"/>
    </row>
    <row r="218" spans="2:12">
      <c r="B218" s="96" t="s">
        <v>145</v>
      </c>
      <c r="C218" s="108">
        <f>([1]SUMMARY!$P$14)/[1]SUMMARY!$G$16</f>
        <v>0</v>
      </c>
      <c r="D218" s="115">
        <v>60</v>
      </c>
      <c r="E218" s="115">
        <v>60</v>
      </c>
      <c r="F218" s="115">
        <v>60</v>
      </c>
      <c r="G218" s="101">
        <f t="shared" si="21"/>
        <v>0</v>
      </c>
      <c r="H218" s="101">
        <f t="shared" si="22"/>
        <v>0</v>
      </c>
      <c r="I218" s="101">
        <f t="shared" si="23"/>
        <v>0</v>
      </c>
      <c r="J218" s="903"/>
    </row>
    <row r="219" spans="2:12">
      <c r="B219" s="96" t="s">
        <v>47</v>
      </c>
      <c r="C219" s="108">
        <f>([1]SUMMARY!$P$13)/[1]SUMMARY!$G$16</f>
        <v>0</v>
      </c>
      <c r="D219" s="115">
        <v>60</v>
      </c>
      <c r="E219" s="115">
        <v>60</v>
      </c>
      <c r="F219" s="115">
        <v>60</v>
      </c>
      <c r="G219" s="101">
        <f t="shared" si="21"/>
        <v>0</v>
      </c>
      <c r="H219" s="101">
        <f t="shared" si="22"/>
        <v>0</v>
      </c>
      <c r="I219" s="101">
        <f t="shared" si="23"/>
        <v>0</v>
      </c>
      <c r="J219" s="903"/>
    </row>
    <row r="220" spans="2:12" ht="13" thickBot="1">
      <c r="B220" s="97"/>
      <c r="C220" s="109">
        <f>SUM(C208:C219)</f>
        <v>1</v>
      </c>
      <c r="D220" s="114"/>
      <c r="E220" s="98"/>
      <c r="F220" s="98"/>
      <c r="G220" s="107">
        <f>SUM(G208:G219)</f>
        <v>73</v>
      </c>
      <c r="H220" s="107">
        <f>SUM(H208:H219)</f>
        <v>78</v>
      </c>
      <c r="I220" s="769">
        <f>SUM(I208:I219)</f>
        <v>81</v>
      </c>
      <c r="J220" s="770"/>
      <c r="K220" s="771">
        <f>ROUND(IF(SUMMARY!$G$16 &lt; 2000,0,IF(SUMMARY!$G$16&lt; 5000, G220, IF(SUMMARY!$G$16 &lt; 25000,H220 I220))),0)</f>
        <v>0</v>
      </c>
      <c r="L220" s="771">
        <f>ROUND(IF(SUMMARY!$G$16 &lt; 2000,0, IF(SUMMARY!$G$16&gt;= 2000,J208)),0)</f>
        <v>0</v>
      </c>
    </row>
    <row r="221" spans="2:12" ht="13" thickTop="1"/>
    <row r="224" spans="2:12" ht="13" thickBot="1"/>
    <row r="225" spans="2:12" ht="13.5" thickTop="1" thickBot="1">
      <c r="B225" s="766" t="s">
        <v>740</v>
      </c>
    </row>
    <row r="226" spans="2:12" ht="75.5" thickTop="1">
      <c r="B226" s="94" t="s">
        <v>44</v>
      </c>
      <c r="C226" s="95" t="s">
        <v>45</v>
      </c>
      <c r="D226" s="102" t="s">
        <v>50</v>
      </c>
      <c r="E226" s="102" t="s">
        <v>64</v>
      </c>
      <c r="F226" s="95" t="s">
        <v>63</v>
      </c>
      <c r="G226" s="102" t="s">
        <v>62</v>
      </c>
      <c r="H226" s="102" t="s">
        <v>60</v>
      </c>
      <c r="I226" s="102" t="s">
        <v>61</v>
      </c>
      <c r="J226" s="767" t="s">
        <v>713</v>
      </c>
    </row>
    <row r="227" spans="2:12">
      <c r="B227" s="96"/>
      <c r="C227" s="108"/>
      <c r="D227" s="113"/>
      <c r="E227" s="103"/>
      <c r="F227" s="93"/>
      <c r="G227" s="103"/>
      <c r="H227" s="103"/>
      <c r="I227" s="103"/>
      <c r="J227" s="768"/>
    </row>
    <row r="228" spans="2:12">
      <c r="B228" s="96" t="s">
        <v>40</v>
      </c>
      <c r="C228" s="108" t="e">
        <f>(SUMMARY!$N$9)/SUMMARY!$G$16</f>
        <v>#DIV/0!</v>
      </c>
      <c r="D228" s="113">
        <v>0</v>
      </c>
      <c r="E228" s="92">
        <v>78</v>
      </c>
      <c r="F228" s="93">
        <v>81</v>
      </c>
      <c r="G228" s="101" t="e">
        <f>C228*(D228+SUMMARY!$N$18)</f>
        <v>#DIV/0!</v>
      </c>
      <c r="H228" s="101" t="e">
        <f>C228*(E228+SUMMARY!$N$18)</f>
        <v>#DIV/0!</v>
      </c>
      <c r="I228" s="101" t="e">
        <f>C228*(F228+SUMMARY!$N$18)</f>
        <v>#DIV/0!</v>
      </c>
      <c r="J228" s="903">
        <v>68</v>
      </c>
    </row>
    <row r="229" spans="2:12">
      <c r="B229" s="96" t="s">
        <v>46</v>
      </c>
      <c r="C229" s="108" t="e">
        <f>(SUMMARY!$N$10)/SUMMARY!$G$16</f>
        <v>#DIV/0!</v>
      </c>
      <c r="D229" s="113">
        <v>0</v>
      </c>
      <c r="E229" s="92">
        <v>85</v>
      </c>
      <c r="F229" s="93">
        <v>92</v>
      </c>
      <c r="G229" s="101" t="e">
        <f>C229*(D229+SUMMARY!$N$18)</f>
        <v>#DIV/0!</v>
      </c>
      <c r="H229" s="101" t="e">
        <f>C229*(E229+SUMMARY!$N$18)</f>
        <v>#DIV/0!</v>
      </c>
      <c r="I229" s="101" t="e">
        <f>C229*(F229+SUMMARY!$N$18)</f>
        <v>#DIV/0!</v>
      </c>
      <c r="J229" s="903"/>
    </row>
    <row r="230" spans="2:12">
      <c r="B230" s="96" t="s">
        <v>41</v>
      </c>
      <c r="C230" s="108" t="e">
        <f>(SUMMARY!$N$11)/SUMMARY!$G$16</f>
        <v>#DIV/0!</v>
      </c>
      <c r="D230" s="113">
        <v>0</v>
      </c>
      <c r="E230" s="92">
        <v>87</v>
      </c>
      <c r="F230" s="93">
        <v>90</v>
      </c>
      <c r="G230" s="101" t="e">
        <f>C230*(D230+SUMMARY!$N$18)</f>
        <v>#DIV/0!</v>
      </c>
      <c r="H230" s="101" t="e">
        <f>C230*(E230+SUMMARY!$N$18)</f>
        <v>#DIV/0!</v>
      </c>
      <c r="I230" s="101" t="e">
        <f>C230*(F230+SUMMARY!$N$18)</f>
        <v>#DIV/0!</v>
      </c>
      <c r="J230" s="903"/>
    </row>
    <row r="231" spans="2:12">
      <c r="B231" s="96" t="s">
        <v>42</v>
      </c>
      <c r="C231" s="108" t="e">
        <f>(SUMMARY!$N$12)/SUMMARY!$G$16</f>
        <v>#DIV/0!</v>
      </c>
      <c r="D231" s="115">
        <v>0</v>
      </c>
      <c r="E231" s="100">
        <v>87</v>
      </c>
      <c r="F231" s="99">
        <v>90</v>
      </c>
      <c r="G231" s="101" t="e">
        <f>C231*(D231+SUMMARY!$N$18)</f>
        <v>#DIV/0!</v>
      </c>
      <c r="H231" s="101" t="e">
        <f>C231*(E231+SUMMARY!$N$18)</f>
        <v>#DIV/0!</v>
      </c>
      <c r="I231" s="101" t="e">
        <f>C231*(F231+SUMMARY!$N$18)</f>
        <v>#DIV/0!</v>
      </c>
      <c r="J231" s="903"/>
    </row>
    <row r="232" spans="2:12">
      <c r="B232" s="96" t="s">
        <v>145</v>
      </c>
      <c r="C232" s="108" t="e">
        <f>(SUMMARY!$N$14)/SUMMARY!$G$16</f>
        <v>#DIV/0!</v>
      </c>
      <c r="D232" s="115">
        <v>0</v>
      </c>
      <c r="E232" s="100">
        <v>82</v>
      </c>
      <c r="F232" s="99">
        <v>85</v>
      </c>
      <c r="G232" s="101" t="e">
        <f>C232*(D232+SUMMARY!$N$18)</f>
        <v>#DIV/0!</v>
      </c>
      <c r="H232" s="101" t="e">
        <f>C232*(E232+SUMMARY!$N$18)</f>
        <v>#DIV/0!</v>
      </c>
      <c r="I232" s="101" t="e">
        <f>C232*(F232+SUMMARY!$N$18)</f>
        <v>#DIV/0!</v>
      </c>
      <c r="J232" s="903"/>
    </row>
    <row r="233" spans="2:12">
      <c r="B233" s="96" t="s">
        <v>47</v>
      </c>
      <c r="C233" s="108" t="e">
        <f>(SUMMARY!$N$13)/SUMMARY!$G$16</f>
        <v>#DIV/0!</v>
      </c>
      <c r="D233" s="115">
        <v>0</v>
      </c>
      <c r="E233" s="100">
        <v>79</v>
      </c>
      <c r="F233" s="99">
        <v>82</v>
      </c>
      <c r="G233" s="101" t="e">
        <f>C233*(D233+SUMMARY!$N$18)</f>
        <v>#DIV/0!</v>
      </c>
      <c r="H233" s="101" t="e">
        <f>C233*(E233+SUMMARY!$N$18)</f>
        <v>#DIV/0!</v>
      </c>
      <c r="I233" s="101" t="e">
        <f>C233*(F233+SUMMARY!$N$18)</f>
        <v>#DIV/0!</v>
      </c>
      <c r="J233" s="903"/>
    </row>
    <row r="234" spans="2:12">
      <c r="B234" s="96" t="s">
        <v>40</v>
      </c>
      <c r="C234" s="108" t="e">
        <f>(SUMMARY!$P$9)/SUMMARY!$G$16</f>
        <v>#DIV/0!</v>
      </c>
      <c r="D234" s="113">
        <v>0</v>
      </c>
      <c r="E234" s="113">
        <v>57</v>
      </c>
      <c r="F234" s="113">
        <v>57</v>
      </c>
      <c r="G234" s="101" t="e">
        <f t="shared" ref="G234:G239" si="24">C234*D234</f>
        <v>#DIV/0!</v>
      </c>
      <c r="H234" s="101" t="e">
        <f t="shared" ref="H234:H239" si="25">C234*E234</f>
        <v>#DIV/0!</v>
      </c>
      <c r="I234" s="101" t="e">
        <f t="shared" ref="I234:I239" si="26">C234*F234</f>
        <v>#DIV/0!</v>
      </c>
      <c r="J234" s="903"/>
    </row>
    <row r="235" spans="2:12">
      <c r="B235" s="96" t="s">
        <v>46</v>
      </c>
      <c r="C235" s="108" t="e">
        <f>(SUMMARY!$P$10)/SUMMARY!$G$16</f>
        <v>#DIV/0!</v>
      </c>
      <c r="D235" s="113">
        <v>0</v>
      </c>
      <c r="E235" s="113">
        <v>60</v>
      </c>
      <c r="F235" s="113">
        <v>60</v>
      </c>
      <c r="G235" s="101" t="e">
        <f t="shared" si="24"/>
        <v>#DIV/0!</v>
      </c>
      <c r="H235" s="101" t="e">
        <f t="shared" si="25"/>
        <v>#DIV/0!</v>
      </c>
      <c r="I235" s="101" t="e">
        <f t="shared" si="26"/>
        <v>#DIV/0!</v>
      </c>
      <c r="J235" s="903"/>
    </row>
    <row r="236" spans="2:12">
      <c r="B236" s="96" t="s">
        <v>41</v>
      </c>
      <c r="C236" s="108" t="e">
        <f>(SUMMARY!$P$11)/SUMMARY!$G$16</f>
        <v>#DIV/0!</v>
      </c>
      <c r="D236" s="113">
        <v>0</v>
      </c>
      <c r="E236" s="113">
        <v>62</v>
      </c>
      <c r="F236" s="113">
        <v>62</v>
      </c>
      <c r="G236" s="101" t="e">
        <f t="shared" si="24"/>
        <v>#DIV/0!</v>
      </c>
      <c r="H236" s="101" t="e">
        <f t="shared" si="25"/>
        <v>#DIV/0!</v>
      </c>
      <c r="I236" s="101" t="e">
        <f t="shared" si="26"/>
        <v>#DIV/0!</v>
      </c>
      <c r="J236" s="903"/>
    </row>
    <row r="237" spans="2:12">
      <c r="B237" s="96" t="s">
        <v>42</v>
      </c>
      <c r="C237" s="108" t="e">
        <f>(SUMMARY!$P$12)/SUMMARY!$G$16</f>
        <v>#DIV/0!</v>
      </c>
      <c r="D237" s="115">
        <v>0</v>
      </c>
      <c r="E237" s="115">
        <v>62</v>
      </c>
      <c r="F237" s="115">
        <v>62</v>
      </c>
      <c r="G237" s="101" t="e">
        <f t="shared" si="24"/>
        <v>#DIV/0!</v>
      </c>
      <c r="H237" s="101" t="e">
        <f t="shared" si="25"/>
        <v>#DIV/0!</v>
      </c>
      <c r="I237" s="101" t="e">
        <f t="shared" si="26"/>
        <v>#DIV/0!</v>
      </c>
      <c r="J237" s="903"/>
    </row>
    <row r="238" spans="2:12">
      <c r="B238" s="96" t="s">
        <v>145</v>
      </c>
      <c r="C238" s="108" t="e">
        <f>(SUMMARY!$P$14)/SUMMARY!$G$16</f>
        <v>#DIV/0!</v>
      </c>
      <c r="D238" s="115">
        <v>0</v>
      </c>
      <c r="E238" s="115">
        <v>60</v>
      </c>
      <c r="F238" s="115">
        <v>60</v>
      </c>
      <c r="G238" s="101" t="e">
        <f t="shared" si="24"/>
        <v>#DIV/0!</v>
      </c>
      <c r="H238" s="101" t="e">
        <f t="shared" si="25"/>
        <v>#DIV/0!</v>
      </c>
      <c r="I238" s="101" t="e">
        <f t="shared" si="26"/>
        <v>#DIV/0!</v>
      </c>
      <c r="J238" s="903"/>
    </row>
    <row r="239" spans="2:12">
      <c r="B239" s="96" t="s">
        <v>47</v>
      </c>
      <c r="C239" s="108" t="e">
        <f>(SUMMARY!$P$13)/SUMMARY!$G$16</f>
        <v>#DIV/0!</v>
      </c>
      <c r="D239" s="115">
        <v>0</v>
      </c>
      <c r="E239" s="115">
        <v>60</v>
      </c>
      <c r="F239" s="115">
        <v>60</v>
      </c>
      <c r="G239" s="101" t="e">
        <f t="shared" si="24"/>
        <v>#DIV/0!</v>
      </c>
      <c r="H239" s="101" t="e">
        <f t="shared" si="25"/>
        <v>#DIV/0!</v>
      </c>
      <c r="I239" s="101" t="e">
        <f t="shared" si="26"/>
        <v>#DIV/0!</v>
      </c>
      <c r="J239" s="903"/>
    </row>
    <row r="240" spans="2:12" ht="13" thickBot="1">
      <c r="B240" s="97"/>
      <c r="C240" s="109" t="e">
        <f>SUM(C228:C239)</f>
        <v>#DIV/0!</v>
      </c>
      <c r="D240" s="114"/>
      <c r="E240" s="98"/>
      <c r="F240" s="98"/>
      <c r="G240" s="107" t="e">
        <f>SUM(G228:G239)</f>
        <v>#DIV/0!</v>
      </c>
      <c r="H240" s="107" t="e">
        <f>SUM(H228:H239)</f>
        <v>#DIV/0!</v>
      </c>
      <c r="I240" s="769" t="e">
        <f>SUM(I228:I239)</f>
        <v>#DIV/0!</v>
      </c>
      <c r="J240" s="770"/>
      <c r="K240" s="771">
        <f>ROUND(IF(SUMMARY!$G$16 &lt; 2000,0,IF(SUMMARY!$G$16&lt; 5000, G240, IF(SUMMARY!$G$16 &lt; 25000,H240, I240))),0)</f>
        <v>0</v>
      </c>
      <c r="L240" s="771">
        <f>ROUND(IF(SUMMARY!$G$16 &lt; 2000,0, IF(SUMMARY!$G$16&gt;= 2000,J228)),0)</f>
        <v>0</v>
      </c>
    </row>
    <row r="241" ht="13" thickTop="1"/>
  </sheetData>
  <sheetProtection password="BCE2" sheet="1" selectLockedCells="1"/>
  <mergeCells count="34">
    <mergeCell ref="J228:J239"/>
    <mergeCell ref="I18:K18"/>
    <mergeCell ref="B18:H18"/>
    <mergeCell ref="C12:E12"/>
    <mergeCell ref="C13:E13"/>
    <mergeCell ref="C14:E14"/>
    <mergeCell ref="I12:K12"/>
    <mergeCell ref="F13:G13"/>
    <mergeCell ref="F14:G14"/>
    <mergeCell ref="J208:J219"/>
    <mergeCell ref="C3:G3"/>
    <mergeCell ref="C7:E7"/>
    <mergeCell ref="C8:E8"/>
    <mergeCell ref="C9:E9"/>
    <mergeCell ref="C5:E5"/>
    <mergeCell ref="F9:G9"/>
    <mergeCell ref="C11:E11"/>
    <mergeCell ref="F7:G7"/>
    <mergeCell ref="F8:G8"/>
    <mergeCell ref="I11:K11"/>
    <mergeCell ref="I7:K7"/>
    <mergeCell ref="F10:G10"/>
    <mergeCell ref="C10:E10"/>
    <mergeCell ref="I10:K10"/>
    <mergeCell ref="B169:L169"/>
    <mergeCell ref="L12:M12"/>
    <mergeCell ref="F12:G12"/>
    <mergeCell ref="L7:M7"/>
    <mergeCell ref="I8:K8"/>
    <mergeCell ref="L8:M8"/>
    <mergeCell ref="I9:K9"/>
    <mergeCell ref="L9:M9"/>
    <mergeCell ref="L11:M11"/>
    <mergeCell ref="L10:M10"/>
  </mergeCells>
  <phoneticPr fontId="0" type="noConversion"/>
  <pageMargins left="0.75" right="0.75" top="1" bottom="1" header="0.5" footer="0.5"/>
  <pageSetup scale="80" orientation="landscape" r:id="rId1"/>
  <headerFooter alignWithMargins="0"/>
  <drawing r:id="rId2"/>
  <legacyDrawing r:id="rId3"/>
  <controls>
    <mc:AlternateContent xmlns:mc="http://schemas.openxmlformats.org/markup-compatibility/2006">
      <mc:Choice Requires="x14">
        <control shapeId="3073" r:id="rId4" name="CmdExport">
          <controlPr autoLine="0" r:id="rId5">
            <anchor moveWithCells="1">
              <from>
                <xdr:col>5</xdr:col>
                <xdr:colOff>38100</xdr:colOff>
                <xdr:row>3</xdr:row>
                <xdr:rowOff>50800</xdr:rowOff>
              </from>
              <to>
                <xdr:col>6</xdr:col>
                <xdr:colOff>387350</xdr:colOff>
                <xdr:row>5</xdr:row>
                <xdr:rowOff>31750</xdr:rowOff>
              </to>
            </anchor>
          </controlPr>
        </control>
      </mc:Choice>
      <mc:Fallback>
        <control shapeId="3073" r:id="rId4" name="CmdExport"/>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A8B8-A2E5-4DA8-A9A1-8493796CFB74}">
  <sheetPr codeName="Sheet11">
    <pageSetUpPr fitToPage="1"/>
  </sheetPr>
  <dimension ref="A1:Z378"/>
  <sheetViews>
    <sheetView zoomScaleNormal="100" zoomScaleSheetLayoutView="98" workbookViewId="0">
      <selection activeCell="M8" sqref="M8:N8"/>
    </sheetView>
  </sheetViews>
  <sheetFormatPr defaultColWidth="9.1796875" defaultRowHeight="13"/>
  <cols>
    <col min="1" max="1" width="1.1796875" style="1" customWidth="1"/>
    <col min="2" max="2" width="1.81640625" style="1" customWidth="1"/>
    <col min="3" max="3" width="5" style="1" customWidth="1"/>
    <col min="4" max="4" width="5.81640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0" width="11.7265625" style="88" customWidth="1"/>
    <col min="11" max="12" width="10.7265625" style="88" customWidth="1"/>
    <col min="13" max="13" width="10.7265625" style="3" customWidth="1"/>
    <col min="14" max="14" width="9.7265625" style="3" customWidth="1"/>
    <col min="15" max="15" width="8.7265625" style="12" customWidth="1"/>
    <col min="16" max="16" width="14" style="124" customWidth="1"/>
    <col min="17" max="17" width="7.7265625" style="656" customWidth="1"/>
    <col min="18" max="18" width="7.7265625" style="657" customWidth="1"/>
    <col min="19" max="19" width="11.453125" style="637" customWidth="1"/>
    <col min="20" max="20" width="9.81640625" style="640" customWidth="1"/>
    <col min="21" max="21" width="9.81640625" style="658" customWidth="1"/>
    <col min="22" max="22" width="10" style="640" customWidth="1"/>
    <col min="23" max="23" width="9.81640625" style="640" customWidth="1"/>
    <col min="24" max="26" width="9.1796875" style="657"/>
    <col min="27" max="16384" width="9.1796875" style="1"/>
  </cols>
  <sheetData>
    <row r="1" spans="1:26" s="4" customFormat="1" ht="6.75" customHeight="1" thickBot="1">
      <c r="A1" s="274"/>
      <c r="B1" s="274"/>
      <c r="C1" s="275"/>
      <c r="D1" s="276"/>
      <c r="E1" s="275"/>
      <c r="F1" s="275"/>
      <c r="G1" s="275"/>
      <c r="H1" s="275"/>
      <c r="I1" s="275"/>
      <c r="J1" s="277"/>
      <c r="K1" s="277"/>
      <c r="L1" s="277"/>
      <c r="M1" s="278"/>
      <c r="N1" s="278"/>
      <c r="O1" s="279"/>
      <c r="P1" s="280"/>
      <c r="Q1" s="579"/>
      <c r="R1" s="579"/>
      <c r="S1" s="579"/>
      <c r="T1" s="580"/>
      <c r="U1" s="581"/>
      <c r="V1" s="580"/>
      <c r="W1" s="580"/>
      <c r="X1" s="582"/>
      <c r="Y1" s="582"/>
      <c r="Z1" s="582"/>
    </row>
    <row r="2" spans="1:26" s="4" customFormat="1" ht="17.25" customHeight="1" thickBot="1">
      <c r="A2" s="281"/>
      <c r="B2" s="1155" t="s">
        <v>209</v>
      </c>
      <c r="C2" s="1156"/>
      <c r="D2" s="1156"/>
      <c r="E2" s="1156"/>
      <c r="F2" s="1156"/>
      <c r="G2" s="1156"/>
      <c r="H2" s="1156"/>
      <c r="I2" s="1156"/>
      <c r="J2" s="1156"/>
      <c r="K2" s="1156"/>
      <c r="L2" s="1156"/>
      <c r="M2" s="1156"/>
      <c r="N2" s="1156"/>
      <c r="O2" s="1156"/>
      <c r="P2" s="1157"/>
      <c r="Q2" s="579"/>
      <c r="R2" s="579"/>
      <c r="S2" s="583"/>
      <c r="T2" s="584"/>
      <c r="U2" s="585"/>
      <c r="V2" s="580"/>
      <c r="W2" s="580"/>
      <c r="X2" s="582"/>
      <c r="Y2" s="582"/>
      <c r="Z2" s="582"/>
    </row>
    <row r="3" spans="1:26" s="4" customFormat="1" ht="15" customHeight="1">
      <c r="A3" s="281"/>
      <c r="B3" s="282"/>
      <c r="C3" s="283"/>
      <c r="D3" s="283"/>
      <c r="E3" s="283"/>
      <c r="F3" s="283"/>
      <c r="G3" s="283"/>
      <c r="H3" s="1158"/>
      <c r="I3" s="1158"/>
      <c r="J3" s="1159"/>
      <c r="K3" s="1160" t="s">
        <v>39</v>
      </c>
      <c r="L3" s="1161"/>
      <c r="M3" s="284" t="s">
        <v>36</v>
      </c>
      <c r="N3" s="285" t="s">
        <v>37</v>
      </c>
      <c r="O3" s="284" t="s">
        <v>714</v>
      </c>
      <c r="P3" s="286" t="s">
        <v>38</v>
      </c>
      <c r="Q3" s="579"/>
      <c r="R3" s="579"/>
      <c r="S3" s="583"/>
      <c r="T3" s="586"/>
      <c r="U3" s="585"/>
      <c r="V3" s="580"/>
      <c r="W3" s="580"/>
      <c r="X3" s="582"/>
      <c r="Y3" s="582"/>
      <c r="Z3" s="582"/>
    </row>
    <row r="4" spans="1:26" s="4" customFormat="1" ht="17.25" customHeight="1">
      <c r="A4" s="281"/>
      <c r="B4" s="287"/>
      <c r="C4" s="458" t="s">
        <v>5</v>
      </c>
      <c r="D4" s="458"/>
      <c r="E4" s="458"/>
      <c r="F4" s="1169">
        <f>SUMMARY!$E$6</f>
        <v>0</v>
      </c>
      <c r="G4" s="1169"/>
      <c r="H4" s="1169"/>
      <c r="I4" s="1169"/>
      <c r="J4" s="1170"/>
      <c r="K4" s="1162"/>
      <c r="L4" s="1163"/>
      <c r="M4" s="288">
        <f>P84</f>
        <v>0</v>
      </c>
      <c r="N4" s="289">
        <f ca="1">P194</f>
        <v>0</v>
      </c>
      <c r="O4" s="288">
        <f>P279</f>
        <v>0</v>
      </c>
      <c r="P4" s="430">
        <f ca="1">P280</f>
        <v>0</v>
      </c>
      <c r="Q4" s="579"/>
      <c r="R4" s="579"/>
      <c r="S4" s="583"/>
      <c r="T4" s="586"/>
      <c r="U4" s="585"/>
      <c r="V4" s="580"/>
      <c r="W4" s="580"/>
      <c r="X4" s="582"/>
      <c r="Y4" s="582"/>
      <c r="Z4" s="582"/>
    </row>
    <row r="5" spans="1:26" s="4" customFormat="1" ht="27" customHeight="1" thickBot="1">
      <c r="A5" s="281"/>
      <c r="B5" s="290"/>
      <c r="C5" s="1092" t="s">
        <v>18</v>
      </c>
      <c r="D5" s="1092"/>
      <c r="E5" s="1092"/>
      <c r="F5" s="1093"/>
      <c r="G5" s="1164" t="s">
        <v>131</v>
      </c>
      <c r="H5" s="1165"/>
      <c r="I5" s="1165"/>
      <c r="J5" s="1166"/>
      <c r="K5" s="1167" t="s">
        <v>19</v>
      </c>
      <c r="L5" s="1167"/>
      <c r="M5" s="1167"/>
      <c r="N5" s="1167"/>
      <c r="O5" s="1168"/>
      <c r="P5" s="291" t="s">
        <v>98</v>
      </c>
      <c r="Q5" s="579"/>
      <c r="R5" s="579"/>
      <c r="S5" s="583"/>
      <c r="T5" s="586"/>
      <c r="U5" s="585"/>
      <c r="V5" s="580"/>
      <c r="W5" s="580"/>
      <c r="X5" s="582"/>
      <c r="Y5" s="582"/>
      <c r="Z5" s="582"/>
    </row>
    <row r="6" spans="1:26" s="59" customFormat="1" ht="45" customHeight="1" thickBot="1">
      <c r="B6" s="1173" t="s">
        <v>706</v>
      </c>
      <c r="C6" s="1174"/>
      <c r="D6" s="1174"/>
      <c r="E6" s="1174"/>
      <c r="F6" s="1174"/>
      <c r="G6" s="1174"/>
      <c r="H6" s="1174"/>
      <c r="I6" s="1174"/>
      <c r="J6" s="1175"/>
      <c r="K6" s="1116" t="s">
        <v>128</v>
      </c>
      <c r="L6" s="973"/>
      <c r="M6" s="1116" t="s">
        <v>210</v>
      </c>
      <c r="N6" s="1117"/>
      <c r="O6" s="20" t="s">
        <v>129</v>
      </c>
      <c r="P6" s="123" t="s">
        <v>252</v>
      </c>
      <c r="Q6" s="587"/>
      <c r="R6" s="588"/>
      <c r="S6" s="589"/>
      <c r="T6" s="590"/>
      <c r="U6" s="591"/>
      <c r="V6" s="592"/>
      <c r="W6" s="592"/>
      <c r="X6" s="593"/>
      <c r="Y6" s="592"/>
      <c r="Z6" s="592"/>
    </row>
    <row r="7" spans="1:26" s="6" customFormat="1" ht="14.15" customHeight="1" thickBot="1">
      <c r="A7" s="292"/>
      <c r="B7" s="845"/>
      <c r="C7" s="831">
        <v>1</v>
      </c>
      <c r="D7" s="1171" t="s">
        <v>142</v>
      </c>
      <c r="E7" s="1171"/>
      <c r="F7" s="1171"/>
      <c r="G7" s="1171"/>
      <c r="H7" s="1171"/>
      <c r="I7" s="1171"/>
      <c r="J7" s="1171"/>
      <c r="K7" s="1171"/>
      <c r="L7" s="1171"/>
      <c r="M7" s="1171"/>
      <c r="N7" s="1171"/>
      <c r="O7" s="1171"/>
      <c r="P7" s="1172"/>
      <c r="Q7" s="594"/>
      <c r="R7" s="594"/>
      <c r="S7" s="594"/>
      <c r="T7" s="595"/>
      <c r="U7" s="596"/>
      <c r="V7" s="597"/>
      <c r="W7" s="597"/>
      <c r="X7" s="597"/>
      <c r="Y7" s="598"/>
      <c r="Z7" s="598"/>
    </row>
    <row r="8" spans="1:26" s="7" customFormat="1" ht="12" customHeight="1">
      <c r="A8" s="294"/>
      <c r="B8" s="571"/>
      <c r="C8" s="572"/>
      <c r="D8" s="462">
        <v>1.1000000000000001</v>
      </c>
      <c r="E8" s="1153" t="s">
        <v>110</v>
      </c>
      <c r="F8" s="1153"/>
      <c r="G8" s="1153"/>
      <c r="H8" s="1153"/>
      <c r="I8" s="1153"/>
      <c r="J8" s="1154"/>
      <c r="K8" s="1098">
        <v>1</v>
      </c>
      <c r="L8" s="1099"/>
      <c r="M8" s="950"/>
      <c r="N8" s="951"/>
      <c r="O8" s="792" t="str">
        <f t="shared" ref="O8:O17" si="0">IF(M8=0, "  ", IF(M8&lt;0,"Error", IF(M8&gt;0,M8/$M$46)))</f>
        <v xml:space="preserve">  </v>
      </c>
      <c r="P8" s="442" t="str">
        <f>IF(M8=0, " ", IF(M8&lt;0,"Error", IF(M8&gt;0,(M8/$M$46)*K8*45)))</f>
        <v xml:space="preserve"> </v>
      </c>
      <c r="Q8" s="599"/>
      <c r="R8" s="599"/>
      <c r="S8" s="589"/>
      <c r="T8" s="600" t="str">
        <f>IF(N8&lt;&gt;"",N8,"")</f>
        <v/>
      </c>
      <c r="U8" s="601" t="s">
        <v>165</v>
      </c>
      <c r="V8" s="602"/>
      <c r="W8" s="602"/>
      <c r="X8" s="602"/>
      <c r="Y8" s="603"/>
      <c r="Z8" s="603"/>
    </row>
    <row r="9" spans="1:26" ht="12" customHeight="1">
      <c r="A9" s="314"/>
      <c r="B9" s="298"/>
      <c r="C9" s="299"/>
      <c r="D9" s="433" t="s">
        <v>211</v>
      </c>
      <c r="E9" s="952" t="s">
        <v>213</v>
      </c>
      <c r="F9" s="952"/>
      <c r="G9" s="952"/>
      <c r="H9" s="952"/>
      <c r="I9" s="952"/>
      <c r="J9" s="953"/>
      <c r="K9" s="1094">
        <v>0.9</v>
      </c>
      <c r="L9" s="1105"/>
      <c r="M9" s="930"/>
      <c r="N9" s="931"/>
      <c r="O9" s="129" t="str">
        <f t="shared" si="0"/>
        <v xml:space="preserve">  </v>
      </c>
      <c r="P9" s="116" t="str">
        <f>IF(M9=0, " ", IF(M9&lt;0,"Error", IF(M9&gt;0,(M9/$M$46)*K9*45)))</f>
        <v xml:space="preserve"> </v>
      </c>
      <c r="Q9" s="604"/>
      <c r="R9" s="604"/>
      <c r="S9" s="604"/>
      <c r="T9" s="600" t="str">
        <f t="shared" ref="T9:T17" si="1">IF(N9&lt;&gt;"",N9,"")</f>
        <v/>
      </c>
      <c r="U9" s="601" t="s">
        <v>385</v>
      </c>
      <c r="V9" s="580"/>
      <c r="W9" s="602"/>
      <c r="X9" s="602"/>
      <c r="Y9" s="603"/>
      <c r="Z9" s="603"/>
    </row>
    <row r="10" spans="1:26" ht="12" customHeight="1">
      <c r="A10" s="314"/>
      <c r="B10" s="298"/>
      <c r="C10" s="299"/>
      <c r="D10" s="433" t="s">
        <v>212</v>
      </c>
      <c r="E10" s="952" t="s">
        <v>214</v>
      </c>
      <c r="F10" s="952"/>
      <c r="G10" s="952"/>
      <c r="H10" s="952"/>
      <c r="I10" s="952"/>
      <c r="J10" s="953"/>
      <c r="K10" s="1094">
        <v>0.8</v>
      </c>
      <c r="L10" s="1105"/>
      <c r="M10" s="930"/>
      <c r="N10" s="931"/>
      <c r="O10" s="129" t="str">
        <f t="shared" si="0"/>
        <v xml:space="preserve">  </v>
      </c>
      <c r="P10" s="116" t="str">
        <f t="shared" ref="P10:P17" si="2">IF(M10=0, " ", IF(M10&lt;0,"Error", IF(M10&gt;0,(M10/$M$46)*K10*45)))</f>
        <v xml:space="preserve"> </v>
      </c>
      <c r="Q10" s="604"/>
      <c r="R10" s="604"/>
      <c r="S10" s="604"/>
      <c r="T10" s="600" t="str">
        <f>IF(N10&lt;&gt;"",N10,"")</f>
        <v/>
      </c>
      <c r="U10" s="601" t="s">
        <v>166</v>
      </c>
      <c r="V10" s="580"/>
      <c r="W10" s="602"/>
      <c r="X10" s="602"/>
      <c r="Y10" s="603"/>
      <c r="Z10" s="603"/>
    </row>
    <row r="11" spans="1:26" ht="12" customHeight="1">
      <c r="A11" s="314"/>
      <c r="B11" s="298"/>
      <c r="C11" s="299"/>
      <c r="D11" s="433" t="s">
        <v>215</v>
      </c>
      <c r="E11" s="952" t="s">
        <v>217</v>
      </c>
      <c r="F11" s="952"/>
      <c r="G11" s="952"/>
      <c r="H11" s="952"/>
      <c r="I11" s="952"/>
      <c r="J11" s="953"/>
      <c r="K11" s="1094">
        <v>0.85</v>
      </c>
      <c r="L11" s="1105"/>
      <c r="M11" s="930"/>
      <c r="N11" s="931"/>
      <c r="O11" s="129" t="str">
        <f t="shared" si="0"/>
        <v xml:space="preserve">  </v>
      </c>
      <c r="P11" s="116" t="str">
        <f t="shared" si="2"/>
        <v xml:space="preserve"> </v>
      </c>
      <c r="Q11" s="604"/>
      <c r="R11" s="604"/>
      <c r="S11" s="604"/>
      <c r="T11" s="600" t="str">
        <f t="shared" si="1"/>
        <v/>
      </c>
      <c r="U11" s="601" t="s">
        <v>167</v>
      </c>
      <c r="V11" s="580"/>
      <c r="W11" s="602"/>
      <c r="X11" s="602"/>
      <c r="Y11" s="603"/>
      <c r="Z11" s="603"/>
    </row>
    <row r="12" spans="1:26" ht="12" customHeight="1">
      <c r="A12" s="314"/>
      <c r="B12" s="298"/>
      <c r="C12" s="299"/>
      <c r="D12" s="433" t="s">
        <v>216</v>
      </c>
      <c r="E12" s="952" t="s">
        <v>218</v>
      </c>
      <c r="F12" s="952"/>
      <c r="G12" s="952"/>
      <c r="H12" s="952"/>
      <c r="I12" s="952"/>
      <c r="J12" s="953"/>
      <c r="K12" s="1094">
        <v>0.75</v>
      </c>
      <c r="L12" s="1105"/>
      <c r="M12" s="930"/>
      <c r="N12" s="931"/>
      <c r="O12" s="129" t="str">
        <f t="shared" si="0"/>
        <v xml:space="preserve">  </v>
      </c>
      <c r="P12" s="116" t="str">
        <f t="shared" si="2"/>
        <v xml:space="preserve"> </v>
      </c>
      <c r="Q12" s="604"/>
      <c r="R12" s="604"/>
      <c r="S12" s="604"/>
      <c r="T12" s="600" t="str">
        <f>IF(N12&lt;&gt;"",N12,"")</f>
        <v/>
      </c>
      <c r="U12" s="601" t="s">
        <v>168</v>
      </c>
      <c r="V12" s="580"/>
      <c r="W12" s="602"/>
      <c r="X12" s="602"/>
      <c r="Y12" s="603"/>
      <c r="Z12" s="603"/>
    </row>
    <row r="13" spans="1:26" s="7" customFormat="1" ht="12" customHeight="1">
      <c r="A13" s="294"/>
      <c r="B13" s="295"/>
      <c r="C13" s="296"/>
      <c r="D13" s="297">
        <v>1.4</v>
      </c>
      <c r="E13" s="1151" t="s">
        <v>111</v>
      </c>
      <c r="F13" s="1151"/>
      <c r="G13" s="1151"/>
      <c r="H13" s="1151"/>
      <c r="I13" s="1151"/>
      <c r="J13" s="1152"/>
      <c r="K13" s="1094">
        <v>0.9</v>
      </c>
      <c r="L13" s="1105"/>
      <c r="M13" s="930"/>
      <c r="N13" s="931"/>
      <c r="O13" s="129" t="str">
        <f t="shared" si="0"/>
        <v xml:space="preserve">  </v>
      </c>
      <c r="P13" s="116" t="str">
        <f t="shared" si="2"/>
        <v xml:space="preserve"> </v>
      </c>
      <c r="Q13" s="599"/>
      <c r="R13" s="599"/>
      <c r="S13" s="589"/>
      <c r="T13" s="600" t="str">
        <f t="shared" si="1"/>
        <v/>
      </c>
      <c r="U13" s="601" t="s">
        <v>169</v>
      </c>
      <c r="V13" s="602"/>
      <c r="W13" s="602"/>
      <c r="X13" s="602"/>
      <c r="Y13" s="603"/>
      <c r="Z13" s="603"/>
    </row>
    <row r="14" spans="1:26" s="7" customFormat="1" ht="12" customHeight="1">
      <c r="A14" s="294"/>
      <c r="B14" s="295"/>
      <c r="C14" s="296"/>
      <c r="D14" s="297">
        <v>1.5</v>
      </c>
      <c r="E14" s="1151" t="s">
        <v>112</v>
      </c>
      <c r="F14" s="1151"/>
      <c r="G14" s="1151"/>
      <c r="H14" s="1151"/>
      <c r="I14" s="1151"/>
      <c r="J14" s="1152"/>
      <c r="K14" s="1094">
        <v>0.9</v>
      </c>
      <c r="L14" s="1105"/>
      <c r="M14" s="930"/>
      <c r="N14" s="931"/>
      <c r="O14" s="129" t="str">
        <f t="shared" si="0"/>
        <v xml:space="preserve">  </v>
      </c>
      <c r="P14" s="116" t="str">
        <f t="shared" si="2"/>
        <v xml:space="preserve"> </v>
      </c>
      <c r="Q14" s="599"/>
      <c r="R14" s="599"/>
      <c r="S14" s="589"/>
      <c r="T14" s="600" t="str">
        <f t="shared" si="1"/>
        <v/>
      </c>
      <c r="U14" s="601" t="s">
        <v>170</v>
      </c>
      <c r="V14" s="602"/>
      <c r="W14" s="602"/>
      <c r="X14" s="602"/>
      <c r="Y14" s="603"/>
      <c r="Z14" s="603"/>
    </row>
    <row r="15" spans="1:26" s="7" customFormat="1" ht="12" customHeight="1">
      <c r="A15" s="294"/>
      <c r="B15" s="295"/>
      <c r="C15" s="296"/>
      <c r="D15" s="297">
        <v>1.6</v>
      </c>
      <c r="E15" s="1151" t="s">
        <v>113</v>
      </c>
      <c r="F15" s="1151"/>
      <c r="G15" s="1151"/>
      <c r="H15" s="1151"/>
      <c r="I15" s="1151"/>
      <c r="J15" s="1152"/>
      <c r="K15" s="1094">
        <v>0.9</v>
      </c>
      <c r="L15" s="1105"/>
      <c r="M15" s="930"/>
      <c r="N15" s="931"/>
      <c r="O15" s="129" t="str">
        <f t="shared" si="0"/>
        <v xml:space="preserve">  </v>
      </c>
      <c r="P15" s="116" t="str">
        <f t="shared" si="2"/>
        <v xml:space="preserve"> </v>
      </c>
      <c r="Q15" s="599"/>
      <c r="R15" s="599"/>
      <c r="S15" s="589"/>
      <c r="T15" s="600" t="str">
        <f t="shared" si="1"/>
        <v/>
      </c>
      <c r="U15" s="601" t="s">
        <v>171</v>
      </c>
      <c r="V15" s="602"/>
      <c r="W15" s="602"/>
      <c r="X15" s="602"/>
      <c r="Y15" s="603"/>
      <c r="Z15" s="603"/>
    </row>
    <row r="16" spans="1:26" s="7" customFormat="1" ht="12" customHeight="1">
      <c r="A16" s="294"/>
      <c r="B16" s="295"/>
      <c r="C16" s="296"/>
      <c r="D16" s="297">
        <v>1.7</v>
      </c>
      <c r="E16" s="1151" t="s">
        <v>114</v>
      </c>
      <c r="F16" s="1151"/>
      <c r="G16" s="1151"/>
      <c r="H16" s="1151"/>
      <c r="I16" s="1151"/>
      <c r="J16" s="1152"/>
      <c r="K16" s="1094">
        <v>0.7</v>
      </c>
      <c r="L16" s="1105"/>
      <c r="M16" s="930"/>
      <c r="N16" s="931"/>
      <c r="O16" s="129" t="str">
        <f t="shared" si="0"/>
        <v xml:space="preserve">  </v>
      </c>
      <c r="P16" s="116" t="str">
        <f t="shared" si="2"/>
        <v xml:space="preserve"> </v>
      </c>
      <c r="Q16" s="599"/>
      <c r="R16" s="599"/>
      <c r="S16" s="589"/>
      <c r="T16" s="600" t="str">
        <f t="shared" si="1"/>
        <v/>
      </c>
      <c r="U16" s="601" t="s">
        <v>386</v>
      </c>
      <c r="V16" s="602"/>
      <c r="W16" s="602"/>
      <c r="X16" s="602"/>
      <c r="Y16" s="603"/>
      <c r="Z16" s="603"/>
    </row>
    <row r="17" spans="1:26" s="7" customFormat="1" ht="12" customHeight="1" thickBot="1">
      <c r="A17" s="294"/>
      <c r="B17" s="298"/>
      <c r="C17" s="299"/>
      <c r="D17" s="305">
        <v>1.8</v>
      </c>
      <c r="E17" s="1180" t="s">
        <v>115</v>
      </c>
      <c r="F17" s="1180"/>
      <c r="G17" s="1180"/>
      <c r="H17" s="1180"/>
      <c r="I17" s="1180"/>
      <c r="J17" s="1181"/>
      <c r="K17" s="1094">
        <v>0.7</v>
      </c>
      <c r="L17" s="1105"/>
      <c r="M17" s="930"/>
      <c r="N17" s="931"/>
      <c r="O17" s="129" t="str">
        <f t="shared" si="0"/>
        <v xml:space="preserve">  </v>
      </c>
      <c r="P17" s="116" t="str">
        <f t="shared" si="2"/>
        <v xml:space="preserve"> </v>
      </c>
      <c r="Q17" s="599"/>
      <c r="R17" s="599"/>
      <c r="S17" s="589"/>
      <c r="T17" s="600" t="str">
        <f t="shared" si="1"/>
        <v/>
      </c>
      <c r="U17" s="601" t="s">
        <v>172</v>
      </c>
      <c r="V17" s="602"/>
      <c r="W17" s="602"/>
      <c r="X17" s="602"/>
      <c r="Y17" s="603"/>
      <c r="Z17" s="603"/>
    </row>
    <row r="18" spans="1:26" s="7" customFormat="1" ht="12.75" customHeight="1" thickBot="1">
      <c r="A18" s="294"/>
      <c r="B18" s="1141" t="s">
        <v>249</v>
      </c>
      <c r="C18" s="1142"/>
      <c r="D18" s="1142"/>
      <c r="E18" s="1142"/>
      <c r="F18" s="1142"/>
      <c r="G18" s="1142"/>
      <c r="H18" s="1142"/>
      <c r="I18" s="1142"/>
      <c r="J18" s="1142"/>
      <c r="K18" s="1142"/>
      <c r="L18" s="1143"/>
      <c r="M18" s="1144" t="str">
        <f>IF(SUM(M8:M17)=0, " ", SUM(M8:M17))</f>
        <v xml:space="preserve"> </v>
      </c>
      <c r="N18" s="1145"/>
      <c r="O18" s="1146"/>
      <c r="P18" s="1147"/>
      <c r="Q18" s="599"/>
      <c r="R18" s="599"/>
      <c r="S18" s="589"/>
      <c r="T18" s="600"/>
      <c r="U18" s="601"/>
      <c r="V18" s="602"/>
      <c r="W18" s="602"/>
      <c r="X18" s="602"/>
      <c r="Y18" s="603"/>
      <c r="Z18" s="603"/>
    </row>
    <row r="19" spans="1:26" s="7" customFormat="1" ht="12.75" customHeight="1" thickBot="1">
      <c r="A19" s="294"/>
      <c r="B19" s="1148"/>
      <c r="C19" s="1149"/>
      <c r="D19" s="1149"/>
      <c r="E19" s="1149"/>
      <c r="F19" s="1149"/>
      <c r="G19" s="1149"/>
      <c r="H19" s="1149"/>
      <c r="I19" s="1149"/>
      <c r="J19" s="1149"/>
      <c r="K19" s="1149"/>
      <c r="L19" s="1149"/>
      <c r="M19" s="1149"/>
      <c r="N19" s="1149"/>
      <c r="O19" s="1149"/>
      <c r="P19" s="1150"/>
      <c r="Q19" s="599"/>
      <c r="R19" s="599"/>
      <c r="S19" s="589"/>
      <c r="T19" s="600"/>
      <c r="U19" s="601"/>
      <c r="V19" s="602"/>
      <c r="W19" s="602"/>
      <c r="X19" s="602"/>
      <c r="Y19" s="603"/>
      <c r="Z19" s="603"/>
    </row>
    <row r="20" spans="1:26" s="457" customFormat="1" ht="14.15" customHeight="1" thickBot="1">
      <c r="A20" s="456"/>
      <c r="B20" s="847"/>
      <c r="C20" s="848">
        <v>2</v>
      </c>
      <c r="D20" s="1178" t="s">
        <v>406</v>
      </c>
      <c r="E20" s="1178"/>
      <c r="F20" s="1178"/>
      <c r="G20" s="1178"/>
      <c r="H20" s="1178"/>
      <c r="I20" s="1178"/>
      <c r="J20" s="1178"/>
      <c r="K20" s="1178"/>
      <c r="L20" s="1178"/>
      <c r="M20" s="1178"/>
      <c r="N20" s="1178"/>
      <c r="O20" s="1178"/>
      <c r="P20" s="1179"/>
      <c r="Q20" s="605"/>
      <c r="R20" s="605"/>
      <c r="S20" s="606"/>
      <c r="T20" s="607"/>
      <c r="U20" s="608"/>
      <c r="V20" s="609"/>
      <c r="W20" s="609"/>
      <c r="X20" s="609"/>
      <c r="Y20" s="610"/>
      <c r="Z20" s="610"/>
    </row>
    <row r="21" spans="1:26" s="7" customFormat="1" ht="12" customHeight="1">
      <c r="A21" s="294"/>
      <c r="B21" s="571"/>
      <c r="C21" s="572"/>
      <c r="D21" s="462">
        <v>2.1</v>
      </c>
      <c r="E21" s="1153" t="s">
        <v>116</v>
      </c>
      <c r="F21" s="1153"/>
      <c r="G21" s="1153"/>
      <c r="H21" s="1153"/>
      <c r="I21" s="1153"/>
      <c r="J21" s="1154"/>
      <c r="K21" s="1098">
        <v>1</v>
      </c>
      <c r="L21" s="1099"/>
      <c r="M21" s="950"/>
      <c r="N21" s="951"/>
      <c r="O21" s="792" t="str">
        <f>IF(M21=0, "  ", IF(M21&lt;0,"Error", IF(M21&gt;0,M21/$M$46)))</f>
        <v xml:space="preserve">  </v>
      </c>
      <c r="P21" s="442" t="str">
        <f>IF(M21=0, " ", IF(M21&lt;0,"Error", IF(M21&gt;0,(M21/$M$46)*K21*45)))</f>
        <v xml:space="preserve"> </v>
      </c>
      <c r="Q21" s="599"/>
      <c r="R21" s="599"/>
      <c r="S21" s="611"/>
      <c r="T21" s="600" t="str">
        <f>IF(N21&lt;&gt;"",N21,"")</f>
        <v/>
      </c>
      <c r="U21" s="601" t="s">
        <v>173</v>
      </c>
      <c r="V21" s="612"/>
      <c r="W21" s="612"/>
      <c r="X21" s="612"/>
      <c r="Y21" s="612"/>
      <c r="Z21" s="612"/>
    </row>
    <row r="22" spans="1:26" s="7" customFormat="1" ht="12" customHeight="1" thickBot="1">
      <c r="A22" s="294"/>
      <c r="B22" s="298"/>
      <c r="C22" s="299"/>
      <c r="D22" s="300">
        <v>2.2000000000000002</v>
      </c>
      <c r="E22" s="1176" t="s">
        <v>117</v>
      </c>
      <c r="F22" s="1176"/>
      <c r="G22" s="1176"/>
      <c r="H22" s="1176"/>
      <c r="I22" s="1176"/>
      <c r="J22" s="1177"/>
      <c r="K22" s="1094">
        <v>0.95</v>
      </c>
      <c r="L22" s="1105"/>
      <c r="M22" s="930"/>
      <c r="N22" s="931"/>
      <c r="O22" s="129" t="str">
        <f>IF(M22=0, "  ", IF(M22&lt;0,"Error", IF(M22&gt;0,M22/$M$46)))</f>
        <v xml:space="preserve">  </v>
      </c>
      <c r="P22" s="116" t="str">
        <f>IF(M22=0, " ", IF(M22&lt;0,"Error", IF(M22&gt;0,(M22/$M$46)*K22*45)))</f>
        <v xml:space="preserve"> </v>
      </c>
      <c r="Q22" s="599"/>
      <c r="R22" s="599"/>
      <c r="S22" s="611"/>
      <c r="T22" s="600" t="str">
        <f>IF(N22&lt;&gt;"",N22,"")</f>
        <v/>
      </c>
      <c r="U22" s="601" t="s">
        <v>174</v>
      </c>
      <c r="V22" s="612"/>
      <c r="W22" s="612"/>
      <c r="X22" s="612"/>
      <c r="Y22" s="612"/>
      <c r="Z22" s="612"/>
    </row>
    <row r="23" spans="1:26" s="7" customFormat="1" ht="12.75" customHeight="1" thickBot="1">
      <c r="A23" s="294"/>
      <c r="B23" s="1141" t="s">
        <v>250</v>
      </c>
      <c r="C23" s="1142"/>
      <c r="D23" s="1142"/>
      <c r="E23" s="1142"/>
      <c r="F23" s="1142"/>
      <c r="G23" s="1142"/>
      <c r="H23" s="1142"/>
      <c r="I23" s="1142"/>
      <c r="J23" s="1142"/>
      <c r="K23" s="1142"/>
      <c r="L23" s="1143"/>
      <c r="M23" s="1144" t="str">
        <f>IF(SUM(M21:M22)=0, " ", SUM(M21:M22))</f>
        <v xml:space="preserve"> </v>
      </c>
      <c r="N23" s="1145"/>
      <c r="O23" s="1146"/>
      <c r="P23" s="1147"/>
      <c r="Q23" s="599"/>
      <c r="R23" s="599"/>
      <c r="S23" s="611"/>
      <c r="T23" s="600"/>
      <c r="U23" s="601"/>
      <c r="V23" s="612"/>
      <c r="W23" s="612"/>
      <c r="X23" s="612"/>
      <c r="Y23" s="612"/>
      <c r="Z23" s="612"/>
    </row>
    <row r="24" spans="1:26" s="7" customFormat="1" ht="12.75" customHeight="1" thickBot="1">
      <c r="A24" s="294"/>
      <c r="B24" s="1148"/>
      <c r="C24" s="1149"/>
      <c r="D24" s="1149"/>
      <c r="E24" s="1149"/>
      <c r="F24" s="1149"/>
      <c r="G24" s="1149"/>
      <c r="H24" s="1149"/>
      <c r="I24" s="1149"/>
      <c r="J24" s="1149"/>
      <c r="K24" s="1149"/>
      <c r="L24" s="1149"/>
      <c r="M24" s="1149"/>
      <c r="N24" s="1149"/>
      <c r="O24" s="1149"/>
      <c r="P24" s="1150"/>
      <c r="Q24" s="599"/>
      <c r="R24" s="599"/>
      <c r="S24" s="611"/>
      <c r="T24" s="600"/>
      <c r="U24" s="601"/>
      <c r="V24" s="612"/>
      <c r="W24" s="612"/>
      <c r="X24" s="612"/>
      <c r="Y24" s="612"/>
      <c r="Z24" s="612"/>
    </row>
    <row r="25" spans="1:26" s="6" customFormat="1" ht="14.15" customHeight="1" thickBot="1">
      <c r="A25" s="292"/>
      <c r="B25" s="845"/>
      <c r="C25" s="831">
        <v>3</v>
      </c>
      <c r="D25" s="1171" t="s">
        <v>118</v>
      </c>
      <c r="E25" s="1171"/>
      <c r="F25" s="1171"/>
      <c r="G25" s="1171"/>
      <c r="H25" s="1171"/>
      <c r="I25" s="1171"/>
      <c r="J25" s="1171"/>
      <c r="K25" s="1171"/>
      <c r="L25" s="1171"/>
      <c r="M25" s="1171"/>
      <c r="N25" s="1171"/>
      <c r="O25" s="1171"/>
      <c r="P25" s="1172"/>
      <c r="Q25" s="594"/>
      <c r="R25" s="594"/>
      <c r="S25" s="589"/>
      <c r="T25" s="600"/>
      <c r="U25" s="601"/>
      <c r="V25" s="612"/>
      <c r="W25" s="612"/>
      <c r="X25" s="612"/>
      <c r="Y25" s="613"/>
      <c r="Z25" s="613"/>
    </row>
    <row r="26" spans="1:26" ht="12" customHeight="1">
      <c r="A26" s="314"/>
      <c r="B26" s="698"/>
      <c r="C26" s="672"/>
      <c r="D26" s="462" t="s">
        <v>219</v>
      </c>
      <c r="E26" s="948" t="s">
        <v>221</v>
      </c>
      <c r="F26" s="948"/>
      <c r="G26" s="948"/>
      <c r="H26" s="948"/>
      <c r="I26" s="948"/>
      <c r="J26" s="949"/>
      <c r="K26" s="1098">
        <v>0.85</v>
      </c>
      <c r="L26" s="1099"/>
      <c r="M26" s="950"/>
      <c r="N26" s="951"/>
      <c r="O26" s="792" t="str">
        <f t="shared" ref="O26:O31" si="3">IF(M26=0, "  ", IF(M26&lt;0,"Error", IF(M26&gt;0,M26/$M$46)))</f>
        <v xml:space="preserve">  </v>
      </c>
      <c r="P26" s="442" t="str">
        <f t="shared" ref="P26:P31" si="4">IF(M26=0, " ", IF(M26&lt;0,"Error", IF(M26&gt;0,(M26/$M$46)*K26*45)))</f>
        <v xml:space="preserve"> </v>
      </c>
      <c r="Q26" s="604"/>
      <c r="R26" s="604"/>
      <c r="S26" s="604"/>
      <c r="T26" s="600" t="str">
        <f t="shared" ref="T26:T31" si="5">IF(N26&lt;&gt;"",N26,"")</f>
        <v/>
      </c>
      <c r="U26" s="601" t="s">
        <v>387</v>
      </c>
      <c r="V26" s="580"/>
      <c r="W26" s="602"/>
      <c r="X26" s="602"/>
      <c r="Y26" s="603"/>
      <c r="Z26" s="603"/>
    </row>
    <row r="27" spans="1:26" ht="12" customHeight="1">
      <c r="A27" s="314"/>
      <c r="B27" s="298"/>
      <c r="C27" s="299"/>
      <c r="D27" s="297" t="s">
        <v>220</v>
      </c>
      <c r="E27" s="952" t="s">
        <v>222</v>
      </c>
      <c r="F27" s="952"/>
      <c r="G27" s="952"/>
      <c r="H27" s="952"/>
      <c r="I27" s="952"/>
      <c r="J27" s="953"/>
      <c r="K27" s="1094">
        <v>0.75</v>
      </c>
      <c r="L27" s="1105"/>
      <c r="M27" s="930"/>
      <c r="N27" s="931"/>
      <c r="O27" s="129" t="str">
        <f t="shared" si="3"/>
        <v xml:space="preserve">  </v>
      </c>
      <c r="P27" s="116" t="str">
        <f t="shared" si="4"/>
        <v xml:space="preserve"> </v>
      </c>
      <c r="Q27" s="604"/>
      <c r="R27" s="604"/>
      <c r="S27" s="604"/>
      <c r="T27" s="600" t="str">
        <f>IF(N27&lt;&gt;"",N27,"")</f>
        <v/>
      </c>
      <c r="U27" s="601" t="s">
        <v>175</v>
      </c>
      <c r="V27" s="580"/>
      <c r="W27" s="602"/>
      <c r="X27" s="602"/>
      <c r="Y27" s="603"/>
      <c r="Z27" s="603"/>
    </row>
    <row r="28" spans="1:26" ht="12" customHeight="1">
      <c r="A28" s="314"/>
      <c r="B28" s="298"/>
      <c r="C28" s="299"/>
      <c r="D28" s="297" t="s">
        <v>223</v>
      </c>
      <c r="E28" s="952" t="s">
        <v>225</v>
      </c>
      <c r="F28" s="952"/>
      <c r="G28" s="952"/>
      <c r="H28" s="952"/>
      <c r="I28" s="952"/>
      <c r="J28" s="953"/>
      <c r="K28" s="1094">
        <v>0.8</v>
      </c>
      <c r="L28" s="1105"/>
      <c r="M28" s="930"/>
      <c r="N28" s="931"/>
      <c r="O28" s="129" t="str">
        <f t="shared" si="3"/>
        <v xml:space="preserve">  </v>
      </c>
      <c r="P28" s="116" t="str">
        <f t="shared" si="4"/>
        <v xml:space="preserve"> </v>
      </c>
      <c r="Q28" s="604"/>
      <c r="R28" s="604"/>
      <c r="S28" s="604"/>
      <c r="T28" s="600" t="str">
        <f t="shared" si="5"/>
        <v/>
      </c>
      <c r="U28" s="601" t="s">
        <v>388</v>
      </c>
      <c r="V28" s="580"/>
      <c r="W28" s="602"/>
      <c r="X28" s="602"/>
      <c r="Y28" s="603"/>
      <c r="Z28" s="603"/>
    </row>
    <row r="29" spans="1:26" ht="12" customHeight="1">
      <c r="A29" s="314"/>
      <c r="B29" s="298"/>
      <c r="C29" s="299"/>
      <c r="D29" s="297" t="s">
        <v>224</v>
      </c>
      <c r="E29" s="952" t="s">
        <v>226</v>
      </c>
      <c r="F29" s="952"/>
      <c r="G29" s="952"/>
      <c r="H29" s="952"/>
      <c r="I29" s="952"/>
      <c r="J29" s="953"/>
      <c r="K29" s="1094">
        <v>0.7</v>
      </c>
      <c r="L29" s="1105"/>
      <c r="M29" s="930"/>
      <c r="N29" s="931"/>
      <c r="O29" s="129" t="str">
        <f t="shared" si="3"/>
        <v xml:space="preserve">  </v>
      </c>
      <c r="P29" s="116" t="str">
        <f t="shared" si="4"/>
        <v xml:space="preserve"> </v>
      </c>
      <c r="Q29" s="604"/>
      <c r="R29" s="604"/>
      <c r="S29" s="604"/>
      <c r="T29" s="600" t="str">
        <f>IF(N29&lt;&gt;"",N29,"")</f>
        <v/>
      </c>
      <c r="U29" s="601" t="s">
        <v>176</v>
      </c>
      <c r="V29" s="580"/>
      <c r="W29" s="602"/>
      <c r="X29" s="602"/>
      <c r="Y29" s="603"/>
      <c r="Z29" s="603"/>
    </row>
    <row r="30" spans="1:26" s="7" customFormat="1" ht="12" customHeight="1">
      <c r="A30" s="294"/>
      <c r="B30" s="295"/>
      <c r="C30" s="296"/>
      <c r="D30" s="297">
        <v>3.3</v>
      </c>
      <c r="E30" s="1151" t="s">
        <v>227</v>
      </c>
      <c r="F30" s="1151"/>
      <c r="G30" s="1151"/>
      <c r="H30" s="1151"/>
      <c r="I30" s="1151"/>
      <c r="J30" s="1152"/>
      <c r="K30" s="1094">
        <v>0.7</v>
      </c>
      <c r="L30" s="1105"/>
      <c r="M30" s="930"/>
      <c r="N30" s="931"/>
      <c r="O30" s="129" t="str">
        <f t="shared" si="3"/>
        <v xml:space="preserve">  </v>
      </c>
      <c r="P30" s="116" t="str">
        <f t="shared" si="4"/>
        <v xml:space="preserve"> </v>
      </c>
      <c r="Q30" s="599"/>
      <c r="R30" s="599"/>
      <c r="S30" s="589"/>
      <c r="T30" s="600" t="str">
        <f t="shared" si="5"/>
        <v/>
      </c>
      <c r="U30" s="601" t="s">
        <v>177</v>
      </c>
      <c r="V30" s="602"/>
      <c r="W30" s="602"/>
      <c r="X30" s="602"/>
      <c r="Y30" s="603"/>
      <c r="Z30" s="603"/>
    </row>
    <row r="31" spans="1:26" s="7" customFormat="1" ht="12" customHeight="1" thickBot="1">
      <c r="A31" s="294"/>
      <c r="B31" s="295"/>
      <c r="C31" s="296"/>
      <c r="D31" s="297">
        <v>3.4</v>
      </c>
      <c r="E31" s="1151" t="s">
        <v>228</v>
      </c>
      <c r="F31" s="1151"/>
      <c r="G31" s="1151"/>
      <c r="H31" s="1151"/>
      <c r="I31" s="1151"/>
      <c r="J31" s="1152"/>
      <c r="K31" s="1094">
        <v>0.45</v>
      </c>
      <c r="L31" s="1105"/>
      <c r="M31" s="930"/>
      <c r="N31" s="931"/>
      <c r="O31" s="129" t="str">
        <f t="shared" si="3"/>
        <v xml:space="preserve">  </v>
      </c>
      <c r="P31" s="116" t="str">
        <f t="shared" si="4"/>
        <v xml:space="preserve"> </v>
      </c>
      <c r="Q31" s="599"/>
      <c r="R31" s="599"/>
      <c r="S31" s="589"/>
      <c r="T31" s="600" t="str">
        <f t="shared" si="5"/>
        <v/>
      </c>
      <c r="U31" s="601" t="s">
        <v>178</v>
      </c>
      <c r="V31" s="602"/>
      <c r="W31" s="602"/>
      <c r="X31" s="602"/>
      <c r="Y31" s="603"/>
      <c r="Z31" s="603"/>
    </row>
    <row r="32" spans="1:26" s="7" customFormat="1" ht="12.75" customHeight="1" thickBot="1">
      <c r="A32" s="294"/>
      <c r="B32" s="1141" t="s">
        <v>229</v>
      </c>
      <c r="C32" s="1142"/>
      <c r="D32" s="1142"/>
      <c r="E32" s="1142"/>
      <c r="F32" s="1142"/>
      <c r="G32" s="1142"/>
      <c r="H32" s="1142"/>
      <c r="I32" s="1142"/>
      <c r="J32" s="1142"/>
      <c r="K32" s="1142"/>
      <c r="L32" s="1143"/>
      <c r="M32" s="1144" t="str">
        <f>IF(SUM(M26:M31)=0, " ", SUM(M26:M31))</f>
        <v xml:space="preserve"> </v>
      </c>
      <c r="N32" s="1145"/>
      <c r="O32" s="1146"/>
      <c r="P32" s="1147"/>
      <c r="Q32" s="599"/>
      <c r="R32" s="599"/>
      <c r="S32" s="589"/>
      <c r="T32" s="600"/>
      <c r="U32" s="601"/>
      <c r="V32" s="602"/>
      <c r="W32" s="602"/>
      <c r="X32" s="602"/>
      <c r="Y32" s="603"/>
      <c r="Z32" s="603"/>
    </row>
    <row r="33" spans="1:26" s="7" customFormat="1" ht="12.75" customHeight="1" thickBot="1">
      <c r="A33" s="294"/>
      <c r="B33" s="1148"/>
      <c r="C33" s="1149"/>
      <c r="D33" s="1149"/>
      <c r="E33" s="1149"/>
      <c r="F33" s="1149"/>
      <c r="G33" s="1149"/>
      <c r="H33" s="1149"/>
      <c r="I33" s="1149"/>
      <c r="J33" s="1149"/>
      <c r="K33" s="1149"/>
      <c r="L33" s="1149"/>
      <c r="M33" s="1149"/>
      <c r="N33" s="1149"/>
      <c r="O33" s="1149"/>
      <c r="P33" s="1150"/>
      <c r="Q33" s="599"/>
      <c r="R33" s="599"/>
      <c r="S33" s="589"/>
      <c r="T33" s="600"/>
      <c r="U33" s="601"/>
      <c r="V33" s="602"/>
      <c r="W33" s="602"/>
      <c r="X33" s="602"/>
      <c r="Y33" s="603"/>
      <c r="Z33" s="603"/>
    </row>
    <row r="34" spans="1:26" s="6" customFormat="1" ht="14.15" customHeight="1" thickBot="1">
      <c r="A34" s="292"/>
      <c r="B34" s="845"/>
      <c r="C34" s="831">
        <v>4</v>
      </c>
      <c r="D34" s="831" t="s">
        <v>547</v>
      </c>
      <c r="E34" s="834"/>
      <c r="F34" s="834"/>
      <c r="G34" s="834"/>
      <c r="H34" s="834"/>
      <c r="I34" s="834"/>
      <c r="J34" s="834"/>
      <c r="K34" s="834"/>
      <c r="L34" s="841"/>
      <c r="M34" s="841"/>
      <c r="N34" s="842"/>
      <c r="O34" s="843"/>
      <c r="P34" s="846"/>
      <c r="Q34" s="594"/>
      <c r="R34" s="594"/>
      <c r="S34" s="614"/>
      <c r="T34" s="600"/>
      <c r="U34" s="601"/>
      <c r="V34" s="612"/>
      <c r="W34" s="612"/>
      <c r="X34" s="612"/>
      <c r="Y34" s="613"/>
      <c r="Z34" s="613"/>
    </row>
    <row r="35" spans="1:26" s="7" customFormat="1" ht="12" customHeight="1">
      <c r="A35" s="294"/>
      <c r="B35" s="571"/>
      <c r="C35" s="466"/>
      <c r="D35" s="462">
        <v>4.0999999999999996</v>
      </c>
      <c r="E35" s="948" t="s">
        <v>6</v>
      </c>
      <c r="F35" s="948"/>
      <c r="G35" s="948"/>
      <c r="H35" s="948"/>
      <c r="I35" s="948"/>
      <c r="J35" s="949"/>
      <c r="K35" s="1098">
        <v>1</v>
      </c>
      <c r="L35" s="1099"/>
      <c r="M35" s="950"/>
      <c r="N35" s="951"/>
      <c r="O35" s="792" t="str">
        <f>IF(M35=0, "  ", IF(M35&lt;0,"Error", IF(M35&gt;0,M35/$M$46)))</f>
        <v xml:space="preserve">  </v>
      </c>
      <c r="P35" s="442" t="str">
        <f>IF(M35=0, " ", IF(M35&lt;0,"Error", IF(M35&gt;0,(M35/$M$46)*K35*45)))</f>
        <v xml:space="preserve"> </v>
      </c>
      <c r="Q35" s="599"/>
      <c r="R35" s="599"/>
      <c r="S35" s="611"/>
      <c r="T35" s="600" t="str">
        <f>IF(N35&lt;&gt;"",N35,"")</f>
        <v/>
      </c>
      <c r="U35" s="601" t="s">
        <v>180</v>
      </c>
      <c r="V35" s="612"/>
      <c r="W35" s="612"/>
      <c r="X35" s="612"/>
      <c r="Y35" s="612"/>
      <c r="Z35" s="612"/>
    </row>
    <row r="36" spans="1:26" s="7" customFormat="1" ht="12" customHeight="1">
      <c r="A36" s="294"/>
      <c r="B36" s="295"/>
      <c r="C36" s="302"/>
      <c r="D36" s="297">
        <v>4.2</v>
      </c>
      <c r="E36" s="952" t="s">
        <v>119</v>
      </c>
      <c r="F36" s="952"/>
      <c r="G36" s="952"/>
      <c r="H36" s="952"/>
      <c r="I36" s="952"/>
      <c r="J36" s="953"/>
      <c r="K36" s="1094">
        <v>0.95</v>
      </c>
      <c r="L36" s="1105"/>
      <c r="M36" s="930"/>
      <c r="N36" s="931"/>
      <c r="O36" s="129" t="str">
        <f>IF(M36=0, "  ", IF(M36&lt;0,"Error", IF(M36&gt;0,M36/$M$46)))</f>
        <v xml:space="preserve">  </v>
      </c>
      <c r="P36" s="116" t="str">
        <f>IF(M36=0, " ", IF(M36&lt;0,"Error", IF(M36&gt;0,(M36/$M$46)*K36*45)))</f>
        <v xml:space="preserve"> </v>
      </c>
      <c r="Q36" s="599"/>
      <c r="R36" s="599"/>
      <c r="S36" s="611"/>
      <c r="T36" s="600" t="str">
        <f>IF(N36&lt;&gt;"",N36,"")</f>
        <v/>
      </c>
      <c r="U36" s="601" t="s">
        <v>181</v>
      </c>
      <c r="V36" s="612"/>
      <c r="W36" s="612"/>
      <c r="X36" s="612"/>
      <c r="Y36" s="612"/>
      <c r="Z36" s="612"/>
    </row>
    <row r="37" spans="1:26" s="7" customFormat="1" ht="12" customHeight="1">
      <c r="A37" s="294"/>
      <c r="B37" s="295"/>
      <c r="C37" s="302"/>
      <c r="D37" s="297">
        <v>4.3</v>
      </c>
      <c r="E37" s="952" t="s">
        <v>67</v>
      </c>
      <c r="F37" s="952"/>
      <c r="G37" s="952"/>
      <c r="H37" s="952"/>
      <c r="I37" s="952"/>
      <c r="J37" s="953"/>
      <c r="K37" s="1094">
        <v>0.75</v>
      </c>
      <c r="L37" s="1105"/>
      <c r="M37" s="930"/>
      <c r="N37" s="931"/>
      <c r="O37" s="129" t="str">
        <f>IF(M37=0, "  ", IF(M37&lt;0,"Error", IF(M37&gt;0,M37/$M$46)))</f>
        <v xml:space="preserve">  </v>
      </c>
      <c r="P37" s="116" t="str">
        <f>IF(M37=0, " ", IF(M37&lt;0,"Error", IF(M37&gt;0,(M37/$M$46)*K37*45)))</f>
        <v xml:space="preserve"> </v>
      </c>
      <c r="Q37" s="599"/>
      <c r="R37" s="599"/>
      <c r="S37" s="611"/>
      <c r="T37" s="600" t="str">
        <f>IF(N37&lt;&gt;"",N37,"")</f>
        <v/>
      </c>
      <c r="U37" s="601" t="s">
        <v>182</v>
      </c>
      <c r="V37" s="612"/>
      <c r="W37" s="612"/>
      <c r="X37" s="612"/>
      <c r="Y37" s="612"/>
      <c r="Z37" s="612"/>
    </row>
    <row r="38" spans="1:26" s="7" customFormat="1" ht="12" customHeight="1">
      <c r="A38" s="294"/>
      <c r="B38" s="295"/>
      <c r="C38" s="302"/>
      <c r="D38" s="297">
        <v>4.4000000000000004</v>
      </c>
      <c r="E38" s="952" t="s">
        <v>120</v>
      </c>
      <c r="F38" s="952"/>
      <c r="G38" s="952"/>
      <c r="H38" s="952"/>
      <c r="I38" s="952"/>
      <c r="J38" s="953"/>
      <c r="K38" s="1094">
        <v>0.6</v>
      </c>
      <c r="L38" s="1105"/>
      <c r="M38" s="930"/>
      <c r="N38" s="931"/>
      <c r="O38" s="129" t="str">
        <f>IF(M38=0, "  ", IF(M38&lt;0,"Error", IF(M38&gt;0,M38/$M$46)))</f>
        <v xml:space="preserve">  </v>
      </c>
      <c r="P38" s="116" t="str">
        <f>IF(M38=0, " ", IF(M38&lt;0,"Error", IF(M38&gt;0,(M38/$M$46)*K38*45)))</f>
        <v xml:space="preserve"> </v>
      </c>
      <c r="Q38" s="599"/>
      <c r="R38" s="599"/>
      <c r="S38" s="611"/>
      <c r="T38" s="600" t="str">
        <f>IF(N38&lt;&gt;"",N38,"")</f>
        <v/>
      </c>
      <c r="U38" s="601" t="s">
        <v>183</v>
      </c>
      <c r="V38" s="612"/>
      <c r="W38" s="612"/>
      <c r="X38" s="612"/>
      <c r="Y38" s="612"/>
      <c r="Z38" s="612"/>
    </row>
    <row r="39" spans="1:26" s="7" customFormat="1" ht="12" customHeight="1" thickBot="1">
      <c r="A39" s="294"/>
      <c r="B39" s="303"/>
      <c r="C39" s="304"/>
      <c r="D39" s="300">
        <v>4.5</v>
      </c>
      <c r="E39" s="995" t="s">
        <v>121</v>
      </c>
      <c r="F39" s="995"/>
      <c r="G39" s="995"/>
      <c r="H39" s="995"/>
      <c r="I39" s="995"/>
      <c r="J39" s="1026"/>
      <c r="K39" s="1094">
        <v>0.55000000000000004</v>
      </c>
      <c r="L39" s="1105"/>
      <c r="M39" s="930"/>
      <c r="N39" s="931"/>
      <c r="O39" s="129" t="str">
        <f>IF(M39=0, "  ", IF(M39&lt;0,"Error", IF(M39&gt;0,M39/$M$46)))</f>
        <v xml:space="preserve">  </v>
      </c>
      <c r="P39" s="116" t="str">
        <f>IF(M39=0, " ", IF(M39&lt;0,"Error", IF(M39&gt;0,(M39/$M$46)*K39*45)))</f>
        <v xml:space="preserve"> </v>
      </c>
      <c r="Q39" s="599"/>
      <c r="R39" s="599"/>
      <c r="S39" s="599"/>
      <c r="T39" s="600" t="str">
        <f>IF(N39&lt;&gt;"",N39,"")</f>
        <v/>
      </c>
      <c r="U39" s="601" t="s">
        <v>184</v>
      </c>
      <c r="V39" s="612"/>
      <c r="W39" s="612"/>
      <c r="X39" s="612"/>
      <c r="Y39" s="613"/>
      <c r="Z39" s="613"/>
    </row>
    <row r="40" spans="1:26" s="7" customFormat="1" ht="12.75" customHeight="1" thickBot="1">
      <c r="A40" s="294"/>
      <c r="B40" s="1141" t="s">
        <v>230</v>
      </c>
      <c r="C40" s="1142"/>
      <c r="D40" s="1142"/>
      <c r="E40" s="1142"/>
      <c r="F40" s="1142"/>
      <c r="G40" s="1142"/>
      <c r="H40" s="1142"/>
      <c r="I40" s="1142"/>
      <c r="J40" s="1142"/>
      <c r="K40" s="1142"/>
      <c r="L40" s="1143"/>
      <c r="M40" s="1144" t="str">
        <f>IF(SUM(M35:M39)=0, " ", SUM(M35:M39))</f>
        <v xml:space="preserve"> </v>
      </c>
      <c r="N40" s="1145"/>
      <c r="O40" s="1146"/>
      <c r="P40" s="1147"/>
      <c r="Q40" s="599"/>
      <c r="R40" s="599"/>
      <c r="S40" s="599"/>
      <c r="T40" s="600"/>
      <c r="U40" s="601"/>
      <c r="V40" s="612"/>
      <c r="W40" s="612"/>
      <c r="X40" s="612"/>
      <c r="Y40" s="613"/>
      <c r="Z40" s="613"/>
    </row>
    <row r="41" spans="1:26" s="7" customFormat="1" ht="12" customHeight="1" thickBot="1">
      <c r="A41" s="294"/>
      <c r="B41" s="1148"/>
      <c r="C41" s="1149"/>
      <c r="D41" s="1149"/>
      <c r="E41" s="1149"/>
      <c r="F41" s="1149"/>
      <c r="G41" s="1149"/>
      <c r="H41" s="1149"/>
      <c r="I41" s="1149"/>
      <c r="J41" s="1149"/>
      <c r="K41" s="1149"/>
      <c r="L41" s="1149"/>
      <c r="M41" s="1149"/>
      <c r="N41" s="1149"/>
      <c r="O41" s="1149"/>
      <c r="P41" s="1150"/>
      <c r="Q41" s="599"/>
      <c r="R41" s="599"/>
      <c r="S41" s="599"/>
      <c r="T41" s="600"/>
      <c r="U41" s="601"/>
      <c r="V41" s="612"/>
      <c r="W41" s="612"/>
      <c r="X41" s="612"/>
      <c r="Y41" s="613"/>
      <c r="Z41" s="613"/>
    </row>
    <row r="42" spans="1:26" s="7" customFormat="1" ht="14.15" customHeight="1" thickBot="1">
      <c r="A42" s="294"/>
      <c r="B42" s="839"/>
      <c r="C42" s="831">
        <v>5</v>
      </c>
      <c r="D42" s="831" t="s">
        <v>251</v>
      </c>
      <c r="E42" s="840"/>
      <c r="F42" s="840"/>
      <c r="G42" s="840"/>
      <c r="H42" s="840"/>
      <c r="I42" s="840"/>
      <c r="J42" s="840"/>
      <c r="K42" s="840"/>
      <c r="L42" s="841"/>
      <c r="M42" s="841"/>
      <c r="N42" s="842"/>
      <c r="O42" s="843"/>
      <c r="P42" s="844"/>
      <c r="Q42" s="599"/>
      <c r="R42" s="599"/>
      <c r="S42" s="589"/>
      <c r="T42" s="600"/>
      <c r="U42" s="601"/>
      <c r="V42" s="612"/>
      <c r="W42" s="612"/>
      <c r="X42" s="612"/>
      <c r="Y42" s="613"/>
      <c r="Z42" s="613"/>
    </row>
    <row r="43" spans="1:26" s="7" customFormat="1" ht="12" customHeight="1">
      <c r="A43" s="294"/>
      <c r="B43" s="571"/>
      <c r="C43" s="466"/>
      <c r="D43" s="462">
        <v>5.0999999999999996</v>
      </c>
      <c r="E43" s="1033"/>
      <c r="F43" s="1033"/>
      <c r="G43" s="1033"/>
      <c r="H43" s="1033"/>
      <c r="I43" s="1033"/>
      <c r="J43" s="1034"/>
      <c r="K43" s="1139"/>
      <c r="L43" s="1140"/>
      <c r="M43" s="950"/>
      <c r="N43" s="951"/>
      <c r="O43" s="792" t="str">
        <f>IF(M43=0, " ", IF(M43&lt;0,"Error", IF(M43&gt;0,M43/$M$46)))</f>
        <v xml:space="preserve"> </v>
      </c>
      <c r="P43" s="442" t="str">
        <f>IF(OR(M43=0, K43=0), " ", IF(M43&lt;0,"Error", IF(M43&gt;0,(M43/$M$46)*K43*45)))</f>
        <v xml:space="preserve"> </v>
      </c>
      <c r="Q43" s="599"/>
      <c r="R43" s="599"/>
      <c r="S43" s="611"/>
      <c r="T43" s="600" t="str">
        <f>IF(N43&lt;&gt;"",N43,"")</f>
        <v/>
      </c>
      <c r="U43" s="601" t="s">
        <v>185</v>
      </c>
      <c r="V43" s="615"/>
      <c r="W43" s="615"/>
      <c r="X43" s="615"/>
      <c r="Y43" s="615"/>
      <c r="Z43" s="615"/>
    </row>
    <row r="44" spans="1:26" s="7" customFormat="1" ht="12" customHeight="1">
      <c r="A44" s="294"/>
      <c r="B44" s="295"/>
      <c r="C44" s="302"/>
      <c r="D44" s="297">
        <v>5.2</v>
      </c>
      <c r="E44" s="1035"/>
      <c r="F44" s="1035"/>
      <c r="G44" s="1035"/>
      <c r="H44" s="1035"/>
      <c r="I44" s="1035"/>
      <c r="J44" s="1036"/>
      <c r="K44" s="1137"/>
      <c r="L44" s="1138"/>
      <c r="M44" s="930"/>
      <c r="N44" s="931"/>
      <c r="O44" s="129" t="str">
        <f>IF(M44=0, " ", IF(M44&lt;0,"Error", IF(M44&gt;0,M44/$M$46)))</f>
        <v xml:space="preserve"> </v>
      </c>
      <c r="P44" s="116" t="str">
        <f>IF(OR(M44=0, K44=0), " ", IF(M44&lt;0,"Error", IF(M44&gt;0,(M44/$M$46)*K44*45)))</f>
        <v xml:space="preserve"> </v>
      </c>
      <c r="Q44" s="599"/>
      <c r="R44" s="599"/>
      <c r="S44" s="611"/>
      <c r="T44" s="600" t="str">
        <f>IF(N44&lt;&gt;"",N44,"")</f>
        <v/>
      </c>
      <c r="U44" s="601" t="s">
        <v>186</v>
      </c>
      <c r="V44" s="615"/>
      <c r="W44" s="615"/>
      <c r="X44" s="615"/>
      <c r="Y44" s="615"/>
      <c r="Z44" s="615"/>
    </row>
    <row r="45" spans="1:26" s="7" customFormat="1" ht="12" customHeight="1" thickBot="1">
      <c r="A45" s="294"/>
      <c r="B45" s="295"/>
      <c r="C45" s="302"/>
      <c r="D45" s="297">
        <v>5.3</v>
      </c>
      <c r="E45" s="1035"/>
      <c r="F45" s="1035"/>
      <c r="G45" s="1035"/>
      <c r="H45" s="1035"/>
      <c r="I45" s="1035"/>
      <c r="J45" s="1036"/>
      <c r="K45" s="1137"/>
      <c r="L45" s="1138"/>
      <c r="M45" s="930"/>
      <c r="N45" s="931"/>
      <c r="O45" s="129" t="str">
        <f>IF(M45=0, " ", IF(M45&lt;0,"Error", IF(M45&gt;0,M45/$M$46)))</f>
        <v xml:space="preserve"> </v>
      </c>
      <c r="P45" s="116" t="str">
        <f>IF(OR(M45=0, K45=0), " ", IF(M45&lt;0,"Error", IF(M45&gt;0,(M45/$M$46)*K45*45)))</f>
        <v xml:space="preserve"> </v>
      </c>
      <c r="Q45" s="599"/>
      <c r="R45" s="599"/>
      <c r="S45" s="611"/>
      <c r="T45" s="600" t="str">
        <f>IF(N45&lt;&gt;"",N45,"")</f>
        <v/>
      </c>
      <c r="U45" s="601" t="s">
        <v>187</v>
      </c>
      <c r="V45" s="615"/>
      <c r="W45" s="615"/>
      <c r="X45" s="615"/>
      <c r="Y45" s="615"/>
      <c r="Z45" s="615"/>
    </row>
    <row r="46" spans="1:26" s="6" customFormat="1" ht="13.5" customHeight="1" thickBot="1">
      <c r="A46" s="292"/>
      <c r="B46" s="1128" t="s">
        <v>231</v>
      </c>
      <c r="C46" s="1129"/>
      <c r="D46" s="1129"/>
      <c r="E46" s="1129"/>
      <c r="F46" s="1129"/>
      <c r="G46" s="1129"/>
      <c r="H46" s="1129"/>
      <c r="I46" s="1129"/>
      <c r="J46" s="1129"/>
      <c r="K46" s="1130"/>
      <c r="L46" s="1131"/>
      <c r="M46" s="1132" t="str">
        <f>IF(SUM(M18,M23,M32,M40,M43:M45)=0,"",SUM(M18,M23,M32,M40,M43:M45))</f>
        <v/>
      </c>
      <c r="N46" s="1133"/>
      <c r="O46" s="474" t="str">
        <f>IF(SUM(O8:O45)=0, " ", SUM(O8:O45))</f>
        <v xml:space="preserve"> </v>
      </c>
      <c r="P46" s="475"/>
      <c r="Q46" s="594"/>
      <c r="R46" s="594"/>
      <c r="S46" s="599"/>
      <c r="T46" s="616"/>
      <c r="U46" s="617"/>
      <c r="V46" s="618"/>
      <c r="W46" s="618"/>
      <c r="X46" s="618"/>
      <c r="Y46" s="619"/>
      <c r="Z46" s="619"/>
    </row>
    <row r="47" spans="1:26" s="6" customFormat="1" ht="20.149999999999999" customHeight="1" thickBot="1">
      <c r="A47" s="292"/>
      <c r="B47" s="996" t="s">
        <v>548</v>
      </c>
      <c r="C47" s="997"/>
      <c r="D47" s="997"/>
      <c r="E47" s="997"/>
      <c r="F47" s="997"/>
      <c r="G47" s="997"/>
      <c r="H47" s="997"/>
      <c r="I47" s="997"/>
      <c r="J47" s="997"/>
      <c r="K47" s="997"/>
      <c r="L47" s="997"/>
      <c r="M47" s="997"/>
      <c r="N47" s="997"/>
      <c r="O47" s="998"/>
      <c r="P47" s="470">
        <f>SUM(P8:P17,P21:P22,P26:P31,P35:P39,P43:P45)</f>
        <v>0</v>
      </c>
      <c r="Q47" s="594"/>
      <c r="R47" s="594"/>
      <c r="S47" s="620"/>
      <c r="T47" s="621"/>
      <c r="U47" s="617"/>
      <c r="V47" s="618"/>
      <c r="W47" s="618"/>
      <c r="X47" s="618"/>
      <c r="Y47" s="619"/>
      <c r="Z47" s="619"/>
    </row>
    <row r="48" spans="1:26" s="59" customFormat="1" ht="40" customHeight="1" thickBot="1">
      <c r="B48" s="830"/>
      <c r="C48" s="831" t="s">
        <v>253</v>
      </c>
      <c r="D48" s="831"/>
      <c r="E48" s="831"/>
      <c r="F48" s="831"/>
      <c r="G48" s="831"/>
      <c r="H48" s="831"/>
      <c r="I48" s="831"/>
      <c r="J48" s="831"/>
      <c r="K48" s="1134" t="s">
        <v>128</v>
      </c>
      <c r="L48" s="1135"/>
      <c r="M48" s="1134" t="s">
        <v>130</v>
      </c>
      <c r="N48" s="1136"/>
      <c r="O48" s="1135"/>
      <c r="P48" s="836" t="s">
        <v>555</v>
      </c>
      <c r="Q48" s="587"/>
      <c r="R48" s="588"/>
      <c r="S48" s="622"/>
      <c r="T48" s="623"/>
      <c r="U48" s="591"/>
      <c r="V48" s="592"/>
      <c r="W48" s="592"/>
      <c r="X48" s="593"/>
      <c r="Y48" s="592"/>
      <c r="Z48" s="592"/>
    </row>
    <row r="49" spans="1:26" s="7" customFormat="1" ht="28.5" customHeight="1">
      <c r="A49" s="294"/>
      <c r="B49" s="667"/>
      <c r="C49" s="692"/>
      <c r="D49" s="693">
        <v>6.1</v>
      </c>
      <c r="E49" s="1047" t="s">
        <v>549</v>
      </c>
      <c r="F49" s="1046"/>
      <c r="G49" s="1046"/>
      <c r="H49" s="1046"/>
      <c r="I49" s="1046"/>
      <c r="J49" s="1121"/>
      <c r="K49" s="1098">
        <v>0.05</v>
      </c>
      <c r="L49" s="1099"/>
      <c r="M49" s="950"/>
      <c r="N49" s="1104"/>
      <c r="O49" s="951"/>
      <c r="P49" s="442" t="str">
        <f>IF(M49=0, " ", IF(M49&lt;0,"Error", IF(M49&gt;0,(M49/100)*K49*45)))</f>
        <v xml:space="preserve"> </v>
      </c>
      <c r="Q49" s="599"/>
      <c r="R49" s="599"/>
      <c r="S49" s="589"/>
      <c r="T49" s="600" t="str">
        <f>IF(N49&lt;&gt;"",N49,"")</f>
        <v/>
      </c>
      <c r="U49" s="601" t="s">
        <v>191</v>
      </c>
      <c r="V49" s="602"/>
      <c r="W49" s="602"/>
      <c r="X49" s="602"/>
      <c r="Y49" s="603"/>
      <c r="Z49" s="603"/>
    </row>
    <row r="50" spans="1:26" s="7" customFormat="1" ht="12" customHeight="1">
      <c r="A50" s="294"/>
      <c r="B50" s="295"/>
      <c r="C50" s="296"/>
      <c r="D50" s="297">
        <v>6.2</v>
      </c>
      <c r="E50" s="1092" t="s">
        <v>254</v>
      </c>
      <c r="F50" s="1092"/>
      <c r="G50" s="1092"/>
      <c r="H50" s="1092"/>
      <c r="I50" s="1092"/>
      <c r="J50" s="1093"/>
      <c r="K50" s="1094">
        <v>0.05</v>
      </c>
      <c r="L50" s="1105"/>
      <c r="M50" s="930"/>
      <c r="N50" s="1077"/>
      <c r="O50" s="931"/>
      <c r="P50" s="116" t="str">
        <f>IF(M50=0, " ", IF(M50&lt;0,"Error", IF(M50&gt;0,(M50/100)*K50*45)))</f>
        <v xml:space="preserve"> </v>
      </c>
      <c r="Q50" s="599"/>
      <c r="R50" s="599"/>
      <c r="S50" s="589"/>
      <c r="T50" s="600"/>
      <c r="U50" s="601" t="s">
        <v>389</v>
      </c>
      <c r="V50" s="602"/>
      <c r="W50" s="602"/>
      <c r="X50" s="602"/>
      <c r="Y50" s="603"/>
      <c r="Z50" s="603"/>
    </row>
    <row r="51" spans="1:26" s="7" customFormat="1" ht="12" customHeight="1">
      <c r="A51" s="294"/>
      <c r="B51" s="295"/>
      <c r="C51" s="296"/>
      <c r="D51" s="297">
        <v>6.3</v>
      </c>
      <c r="E51" s="1092" t="s">
        <v>255</v>
      </c>
      <c r="F51" s="1092"/>
      <c r="G51" s="1092"/>
      <c r="H51" s="1092"/>
      <c r="I51" s="1092"/>
      <c r="J51" s="1093"/>
      <c r="K51" s="1094">
        <v>0.05</v>
      </c>
      <c r="L51" s="1105"/>
      <c r="M51" s="930"/>
      <c r="N51" s="1077"/>
      <c r="O51" s="931"/>
      <c r="P51" s="116" t="str">
        <f>IF(M51=0, " ", IF(M51&lt;0,"Error", IF(M51&gt;0,(M51/100)*K51*45)))</f>
        <v xml:space="preserve"> </v>
      </c>
      <c r="Q51" s="599"/>
      <c r="R51" s="599"/>
      <c r="S51" s="589"/>
      <c r="T51" s="600"/>
      <c r="U51" s="601" t="s">
        <v>390</v>
      </c>
      <c r="V51" s="602"/>
      <c r="W51" s="602"/>
      <c r="X51" s="602"/>
      <c r="Y51" s="603"/>
      <c r="Z51" s="603"/>
    </row>
    <row r="52" spans="1:26" s="7" customFormat="1" ht="12" customHeight="1" thickBot="1">
      <c r="A52" s="294"/>
      <c r="B52" s="298"/>
      <c r="C52" s="299"/>
      <c r="D52" s="305">
        <v>6.4</v>
      </c>
      <c r="E52" s="1100" t="s">
        <v>256</v>
      </c>
      <c r="F52" s="1100"/>
      <c r="G52" s="1100"/>
      <c r="H52" s="1100"/>
      <c r="I52" s="1100"/>
      <c r="J52" s="1101"/>
      <c r="K52" s="1123">
        <v>0.05</v>
      </c>
      <c r="L52" s="1127"/>
      <c r="M52" s="964"/>
      <c r="N52" s="1089"/>
      <c r="O52" s="965"/>
      <c r="P52" s="469" t="str">
        <f>IF(M52=0, " ", IF(M52&lt;0,"Error", IF(M52&gt;0,(M52/100)*K52*45)))</f>
        <v xml:space="preserve"> </v>
      </c>
      <c r="Q52" s="599"/>
      <c r="R52" s="599"/>
      <c r="S52" s="589"/>
      <c r="T52" s="600"/>
      <c r="U52" s="601" t="s">
        <v>391</v>
      </c>
      <c r="V52" s="602"/>
      <c r="W52" s="602"/>
      <c r="X52" s="602"/>
      <c r="Y52" s="603"/>
      <c r="Z52" s="603"/>
    </row>
    <row r="53" spans="1:26" s="6" customFormat="1" ht="27" customHeight="1" thickBot="1">
      <c r="A53" s="292"/>
      <c r="B53" s="996" t="s">
        <v>550</v>
      </c>
      <c r="C53" s="997"/>
      <c r="D53" s="997"/>
      <c r="E53" s="997"/>
      <c r="F53" s="997"/>
      <c r="G53" s="997"/>
      <c r="H53" s="997"/>
      <c r="I53" s="997"/>
      <c r="J53" s="997"/>
      <c r="K53" s="997"/>
      <c r="L53" s="997"/>
      <c r="M53" s="997"/>
      <c r="N53" s="997"/>
      <c r="O53" s="998"/>
      <c r="P53" s="470">
        <f>IF(SUM(P49:P52)&gt;5,5,(SUM(P49:P52)))</f>
        <v>0</v>
      </c>
      <c r="Q53" s="594"/>
      <c r="R53" s="594"/>
      <c r="S53" s="620"/>
      <c r="T53" s="621"/>
      <c r="U53" s="617"/>
      <c r="V53" s="618"/>
      <c r="W53" s="618"/>
      <c r="X53" s="618"/>
      <c r="Y53" s="619"/>
      <c r="Z53" s="619"/>
    </row>
    <row r="54" spans="1:26" s="6" customFormat="1" ht="27" customHeight="1" thickBot="1">
      <c r="A54" s="292"/>
      <c r="B54" s="1111" t="s">
        <v>551</v>
      </c>
      <c r="C54" s="1112"/>
      <c r="D54" s="1112"/>
      <c r="E54" s="1112"/>
      <c r="F54" s="1112"/>
      <c r="G54" s="1112"/>
      <c r="H54" s="1112"/>
      <c r="I54" s="1112"/>
      <c r="J54" s="1112"/>
      <c r="K54" s="1112"/>
      <c r="L54" s="1112"/>
      <c r="M54" s="1112"/>
      <c r="N54" s="1112"/>
      <c r="O54" s="1113"/>
      <c r="P54" s="460">
        <f>IF((P47+P53)&gt;45,45,(P47+P53))</f>
        <v>0</v>
      </c>
      <c r="Q54" s="594"/>
      <c r="R54" s="594"/>
      <c r="S54" s="620"/>
      <c r="T54" s="621"/>
      <c r="U54" s="617"/>
      <c r="V54" s="618"/>
      <c r="W54" s="618"/>
      <c r="X54" s="618"/>
      <c r="Y54" s="619"/>
      <c r="Z54" s="619"/>
    </row>
    <row r="55" spans="1:26" s="59" customFormat="1" ht="15" customHeight="1">
      <c r="B55" s="1281"/>
      <c r="C55" s="1283" t="s">
        <v>552</v>
      </c>
      <c r="D55" s="1283"/>
      <c r="E55" s="1283"/>
      <c r="F55" s="1283"/>
      <c r="G55" s="1283"/>
      <c r="H55" s="1283"/>
      <c r="I55" s="1283"/>
      <c r="J55" s="1284"/>
      <c r="K55" s="1287" t="s">
        <v>407</v>
      </c>
      <c r="L55" s="1288"/>
      <c r="M55" s="1287" t="s">
        <v>407</v>
      </c>
      <c r="N55" s="1289"/>
      <c r="O55" s="1290"/>
      <c r="P55" s="1297" t="s">
        <v>242</v>
      </c>
      <c r="Q55" s="587"/>
      <c r="R55" s="588"/>
      <c r="S55" s="622"/>
      <c r="T55" s="623"/>
      <c r="U55" s="591"/>
      <c r="V55" s="592"/>
      <c r="W55" s="592"/>
      <c r="X55" s="593"/>
      <c r="Y55" s="592"/>
      <c r="Z55" s="592"/>
    </row>
    <row r="56" spans="1:26" s="59" customFormat="1" ht="15" customHeight="1" thickBot="1">
      <c r="B56" s="1282"/>
      <c r="C56" s="1285"/>
      <c r="D56" s="1285"/>
      <c r="E56" s="1285"/>
      <c r="F56" s="1285"/>
      <c r="G56" s="1285"/>
      <c r="H56" s="1285"/>
      <c r="I56" s="1285"/>
      <c r="J56" s="1286"/>
      <c r="K56" s="838" t="s">
        <v>554</v>
      </c>
      <c r="L56" s="838" t="s">
        <v>553</v>
      </c>
      <c r="M56" s="1291"/>
      <c r="N56" s="1292"/>
      <c r="O56" s="1293"/>
      <c r="P56" s="1298"/>
      <c r="Q56" s="587"/>
      <c r="R56" s="588"/>
      <c r="S56" s="622"/>
      <c r="T56" s="623"/>
      <c r="U56" s="591"/>
      <c r="V56" s="592"/>
      <c r="W56" s="592"/>
      <c r="X56" s="593"/>
      <c r="Y56" s="592"/>
      <c r="Z56" s="592"/>
    </row>
    <row r="57" spans="1:26" s="7" customFormat="1" ht="28.5" customHeight="1" thickBot="1">
      <c r="A57" s="294"/>
      <c r="B57" s="667"/>
      <c r="C57" s="692"/>
      <c r="D57" s="693">
        <v>7.1</v>
      </c>
      <c r="E57" s="1047" t="s">
        <v>556</v>
      </c>
      <c r="F57" s="1046"/>
      <c r="G57" s="1046"/>
      <c r="H57" s="1046"/>
      <c r="I57" s="1046"/>
      <c r="J57" s="1121"/>
      <c r="K57" s="673">
        <v>1</v>
      </c>
      <c r="L57" s="673">
        <v>2</v>
      </c>
      <c r="M57" s="950"/>
      <c r="N57" s="1104"/>
      <c r="O57" s="951"/>
      <c r="P57" s="442" t="str">
        <f>IF(M57&gt;100,"incorrect entry",IF(M57&gt;=80,L57,IF(M57&gt;=65,K57,"")))</f>
        <v/>
      </c>
      <c r="Q57" s="599"/>
      <c r="R57" s="599"/>
      <c r="S57" s="589"/>
      <c r="T57" s="600" t="str">
        <f>IF(N57&lt;&gt;"",N57,"")</f>
        <v/>
      </c>
      <c r="U57" s="601" t="s">
        <v>191</v>
      </c>
      <c r="V57" s="602"/>
      <c r="W57" s="602"/>
      <c r="X57" s="602"/>
      <c r="Y57" s="603"/>
      <c r="Z57" s="603"/>
    </row>
    <row r="58" spans="1:26" s="59" customFormat="1" ht="15" customHeight="1">
      <c r="B58" s="1281"/>
      <c r="C58" s="1283" t="s">
        <v>557</v>
      </c>
      <c r="D58" s="1283"/>
      <c r="E58" s="1283"/>
      <c r="F58" s="1283"/>
      <c r="G58" s="1283"/>
      <c r="H58" s="1283"/>
      <c r="I58" s="1283"/>
      <c r="J58" s="1284"/>
      <c r="K58" s="1287" t="s">
        <v>407</v>
      </c>
      <c r="L58" s="1288"/>
      <c r="M58" s="1287" t="s">
        <v>407</v>
      </c>
      <c r="N58" s="1289"/>
      <c r="O58" s="1290"/>
      <c r="P58" s="1297" t="s">
        <v>242</v>
      </c>
      <c r="Q58" s="587"/>
      <c r="R58" s="588"/>
      <c r="S58" s="622"/>
      <c r="T58" s="623"/>
      <c r="U58" s="591"/>
      <c r="V58" s="592"/>
      <c r="W58" s="592"/>
      <c r="X58" s="593"/>
      <c r="Y58" s="592"/>
      <c r="Z58" s="592"/>
    </row>
    <row r="59" spans="1:26" s="59" customFormat="1" ht="15" customHeight="1" thickBot="1">
      <c r="B59" s="1282"/>
      <c r="C59" s="1285"/>
      <c r="D59" s="1285"/>
      <c r="E59" s="1285"/>
      <c r="F59" s="1285"/>
      <c r="G59" s="1285"/>
      <c r="H59" s="1285"/>
      <c r="I59" s="1285"/>
      <c r="J59" s="1286"/>
      <c r="K59" s="837" t="s">
        <v>558</v>
      </c>
      <c r="L59" s="838" t="s">
        <v>559</v>
      </c>
      <c r="M59" s="1291"/>
      <c r="N59" s="1292"/>
      <c r="O59" s="1293"/>
      <c r="P59" s="1298"/>
      <c r="Q59" s="587"/>
      <c r="R59" s="588"/>
      <c r="S59" s="622"/>
      <c r="T59" s="623"/>
      <c r="U59" s="591"/>
      <c r="V59" s="592"/>
      <c r="W59" s="592"/>
      <c r="X59" s="593"/>
      <c r="Y59" s="592"/>
      <c r="Z59" s="592"/>
    </row>
    <row r="60" spans="1:26" s="7" customFormat="1" ht="12" customHeight="1">
      <c r="A60" s="294"/>
      <c r="B60" s="694"/>
      <c r="C60" s="695"/>
      <c r="D60" s="462">
        <v>8.1</v>
      </c>
      <c r="E60" s="1071" t="s">
        <v>560</v>
      </c>
      <c r="F60" s="1294"/>
      <c r="G60" s="1294"/>
      <c r="H60" s="1294"/>
      <c r="I60" s="1294"/>
      <c r="J60" s="1295"/>
      <c r="K60" s="673">
        <v>1.5</v>
      </c>
      <c r="L60" s="673">
        <v>2</v>
      </c>
      <c r="M60" s="950"/>
      <c r="N60" s="1104"/>
      <c r="O60" s="951"/>
      <c r="P60" s="442" t="str">
        <f>IF(M60&gt;100,"incorrect entry",IF(M60&gt;=90,L60,IF(M60&gt;=70,K60,"")))</f>
        <v/>
      </c>
      <c r="Q60" s="599"/>
      <c r="R60" s="599"/>
      <c r="S60" s="589"/>
      <c r="T60" s="600" t="str">
        <f>IF(N60&lt;&gt;"",N60,"")</f>
        <v/>
      </c>
      <c r="U60" s="601" t="s">
        <v>191</v>
      </c>
      <c r="V60" s="602"/>
      <c r="W60" s="602"/>
      <c r="X60" s="602"/>
      <c r="Y60" s="603"/>
      <c r="Z60" s="603"/>
    </row>
    <row r="61" spans="1:26" s="7" customFormat="1" ht="12" customHeight="1">
      <c r="A61" s="294"/>
      <c r="B61" s="694"/>
      <c r="C61" s="695"/>
      <c r="D61" s="297">
        <v>8.1999999999999993</v>
      </c>
      <c r="E61" s="1071" t="s">
        <v>561</v>
      </c>
      <c r="F61" s="1294"/>
      <c r="G61" s="1294"/>
      <c r="H61" s="1294"/>
      <c r="I61" s="1294"/>
      <c r="J61" s="1295"/>
      <c r="K61" s="673">
        <v>1.5</v>
      </c>
      <c r="L61" s="673">
        <v>2</v>
      </c>
      <c r="M61" s="950"/>
      <c r="N61" s="1104"/>
      <c r="O61" s="951"/>
      <c r="P61" s="442" t="str">
        <f>IF(M61&gt;100,"incorrect entry",IF(M61&gt;=90,L61,IF(M61&gt;=70,K61,"")))</f>
        <v/>
      </c>
      <c r="Q61" s="599"/>
      <c r="R61" s="599"/>
      <c r="S61" s="589"/>
      <c r="T61" s="600" t="str">
        <f>IF(N61&lt;&gt;"",N61,"")</f>
        <v/>
      </c>
      <c r="U61" s="601" t="s">
        <v>191</v>
      </c>
      <c r="V61" s="602"/>
      <c r="W61" s="602"/>
      <c r="X61" s="602"/>
      <c r="Y61" s="603"/>
      <c r="Z61" s="603"/>
    </row>
    <row r="62" spans="1:26" s="7" customFormat="1" ht="12" customHeight="1">
      <c r="A62" s="294"/>
      <c r="B62" s="694"/>
      <c r="C62" s="695"/>
      <c r="D62" s="297" t="s">
        <v>562</v>
      </c>
      <c r="E62" s="1071" t="s">
        <v>243</v>
      </c>
      <c r="F62" s="1294"/>
      <c r="G62" s="1294"/>
      <c r="H62" s="1294"/>
      <c r="I62" s="1294"/>
      <c r="J62" s="1295"/>
      <c r="K62" s="673">
        <v>1.5</v>
      </c>
      <c r="L62" s="673">
        <v>2</v>
      </c>
      <c r="M62" s="950"/>
      <c r="N62" s="1104"/>
      <c r="O62" s="951"/>
      <c r="P62" s="442" t="str">
        <f>IF(M62&gt;100,"incorrect entry",IF(M62&gt;=90,L62,IF(M62&gt;=70,K62,"")))</f>
        <v/>
      </c>
      <c r="Q62" s="599"/>
      <c r="R62" s="599"/>
      <c r="S62" s="589"/>
      <c r="T62" s="600" t="str">
        <f>IF(N62&lt;&gt;"",N62,"")</f>
        <v/>
      </c>
      <c r="U62" s="601" t="s">
        <v>191</v>
      </c>
      <c r="V62" s="602"/>
      <c r="W62" s="602"/>
      <c r="X62" s="602"/>
      <c r="Y62" s="603"/>
      <c r="Z62" s="603"/>
    </row>
    <row r="63" spans="1:26" s="7" customFormat="1" ht="12" customHeight="1" thickBot="1">
      <c r="A63" s="294"/>
      <c r="B63" s="696"/>
      <c r="C63" s="697" t="s">
        <v>563</v>
      </c>
      <c r="D63" s="300" t="s">
        <v>564</v>
      </c>
      <c r="E63" s="1299" t="s">
        <v>124</v>
      </c>
      <c r="F63" s="1300"/>
      <c r="G63" s="1300"/>
      <c r="H63" s="1300"/>
      <c r="I63" s="1300"/>
      <c r="J63" s="1301"/>
      <c r="K63" s="674">
        <v>0.75</v>
      </c>
      <c r="L63" s="674">
        <v>1</v>
      </c>
      <c r="M63" s="932"/>
      <c r="N63" s="1108"/>
      <c r="O63" s="933"/>
      <c r="P63" s="441" t="str">
        <f>IF(M63&gt;100,"incorrect entry",IF(M63&gt;=90,L63,IF(M63&gt;=70,K63,"")))</f>
        <v/>
      </c>
      <c r="Q63" s="599"/>
      <c r="R63" s="599"/>
      <c r="S63" s="589"/>
      <c r="T63" s="600" t="str">
        <f>IF(N63&lt;&gt;"",N63,"")</f>
        <v/>
      </c>
      <c r="U63" s="601" t="s">
        <v>191</v>
      </c>
      <c r="V63" s="602"/>
      <c r="W63" s="602"/>
      <c r="X63" s="602"/>
      <c r="Y63" s="603"/>
      <c r="Z63" s="603"/>
    </row>
    <row r="64" spans="1:26" s="59" customFormat="1" ht="15" customHeight="1">
      <c r="B64" s="1281"/>
      <c r="C64" s="1283" t="s">
        <v>565</v>
      </c>
      <c r="D64" s="1283"/>
      <c r="E64" s="1283"/>
      <c r="F64" s="1283"/>
      <c r="G64" s="1283"/>
      <c r="H64" s="1283"/>
      <c r="I64" s="1283"/>
      <c r="J64" s="1284"/>
      <c r="K64" s="1287" t="s">
        <v>407</v>
      </c>
      <c r="L64" s="1288"/>
      <c r="M64" s="1287" t="s">
        <v>407</v>
      </c>
      <c r="N64" s="1289"/>
      <c r="O64" s="1290"/>
      <c r="P64" s="1297" t="s">
        <v>242</v>
      </c>
      <c r="Q64" s="587"/>
      <c r="R64" s="588"/>
      <c r="S64" s="622"/>
      <c r="T64" s="623"/>
      <c r="U64" s="591"/>
      <c r="V64" s="592"/>
      <c r="W64" s="592"/>
      <c r="X64" s="593"/>
      <c r="Y64" s="592"/>
      <c r="Z64" s="592"/>
    </row>
    <row r="65" spans="1:26" s="59" customFormat="1" ht="15" customHeight="1" thickBot="1">
      <c r="B65" s="1282"/>
      <c r="C65" s="1285"/>
      <c r="D65" s="1285"/>
      <c r="E65" s="1285"/>
      <c r="F65" s="1285"/>
      <c r="G65" s="1285"/>
      <c r="H65" s="1285"/>
      <c r="I65" s="1285"/>
      <c r="J65" s="1286"/>
      <c r="K65" s="837" t="s">
        <v>558</v>
      </c>
      <c r="L65" s="838" t="s">
        <v>559</v>
      </c>
      <c r="M65" s="1291"/>
      <c r="N65" s="1292"/>
      <c r="O65" s="1293"/>
      <c r="P65" s="1298"/>
      <c r="Q65" s="587"/>
      <c r="R65" s="588"/>
      <c r="S65" s="622"/>
      <c r="T65" s="623"/>
      <c r="U65" s="591"/>
      <c r="V65" s="592"/>
      <c r="W65" s="592"/>
      <c r="X65" s="593"/>
      <c r="Y65" s="592"/>
      <c r="Z65" s="592"/>
    </row>
    <row r="66" spans="1:26" s="7" customFormat="1" ht="12" customHeight="1">
      <c r="A66" s="294"/>
      <c r="B66" s="694"/>
      <c r="C66" s="695"/>
      <c r="D66" s="462">
        <v>9.1</v>
      </c>
      <c r="E66" s="1071" t="s">
        <v>567</v>
      </c>
      <c r="F66" s="1294"/>
      <c r="G66" s="1294"/>
      <c r="H66" s="1294"/>
      <c r="I66" s="1294"/>
      <c r="J66" s="1295"/>
      <c r="K66" s="673">
        <v>1.5</v>
      </c>
      <c r="L66" s="673">
        <v>2</v>
      </c>
      <c r="M66" s="950"/>
      <c r="N66" s="1104"/>
      <c r="O66" s="951"/>
      <c r="P66" s="442" t="str">
        <f>IF(M66&gt;100,"incorrect entry",IF(M66&gt;=90,L66,IF(M66&gt;=70,K66,"")))</f>
        <v/>
      </c>
      <c r="Q66" s="599"/>
      <c r="R66" s="599"/>
      <c r="S66" s="589"/>
      <c r="T66" s="600" t="str">
        <f>IF(N66&lt;&gt;"",N66,"")</f>
        <v/>
      </c>
      <c r="U66" s="601" t="s">
        <v>191</v>
      </c>
      <c r="V66" s="602"/>
      <c r="W66" s="602"/>
      <c r="X66" s="602"/>
      <c r="Y66" s="603"/>
      <c r="Z66" s="603"/>
    </row>
    <row r="67" spans="1:26" s="7" customFormat="1" ht="12" customHeight="1">
      <c r="A67" s="294"/>
      <c r="B67" s="694"/>
      <c r="C67" s="695"/>
      <c r="D67" s="297">
        <v>9.1999999999999993</v>
      </c>
      <c r="E67" s="1071" t="s">
        <v>309</v>
      </c>
      <c r="F67" s="1294"/>
      <c r="G67" s="1294"/>
      <c r="H67" s="1294"/>
      <c r="I67" s="1294"/>
      <c r="J67" s="1295"/>
      <c r="K67" s="673">
        <v>1.5</v>
      </c>
      <c r="L67" s="673">
        <v>2</v>
      </c>
      <c r="M67" s="950"/>
      <c r="N67" s="1104"/>
      <c r="O67" s="951"/>
      <c r="P67" s="442" t="str">
        <f>IF(M67&gt;100,"incorrect entry",IF(M67&gt;=90,L67,IF(M67&gt;=70,K67,"")))</f>
        <v/>
      </c>
      <c r="Q67" s="599"/>
      <c r="R67" s="599"/>
      <c r="S67" s="589"/>
      <c r="T67" s="600" t="str">
        <f>IF(N67&lt;&gt;"",N67,"")</f>
        <v/>
      </c>
      <c r="U67" s="601" t="s">
        <v>191</v>
      </c>
      <c r="V67" s="602"/>
      <c r="W67" s="602"/>
      <c r="X67" s="602"/>
      <c r="Y67" s="603"/>
      <c r="Z67" s="603"/>
    </row>
    <row r="68" spans="1:26" s="7" customFormat="1" ht="24" customHeight="1" thickBot="1">
      <c r="A68" s="294"/>
      <c r="B68" s="694"/>
      <c r="C68" s="695"/>
      <c r="D68" s="297">
        <v>9.3000000000000007</v>
      </c>
      <c r="E68" s="1071" t="s">
        <v>568</v>
      </c>
      <c r="F68" s="1294"/>
      <c r="G68" s="1294"/>
      <c r="H68" s="1294"/>
      <c r="I68" s="1294"/>
      <c r="J68" s="1295"/>
      <c r="K68" s="673">
        <v>1.5</v>
      </c>
      <c r="L68" s="673">
        <v>2</v>
      </c>
      <c r="M68" s="950"/>
      <c r="N68" s="1104"/>
      <c r="O68" s="951"/>
      <c r="P68" s="442" t="str">
        <f>IF(M68&gt;100,"incorrect entry",IF(M68&gt;=90,L68,IF(M68&gt;=70,K68,"")))</f>
        <v/>
      </c>
      <c r="Q68" s="599"/>
      <c r="R68" s="599"/>
      <c r="S68" s="589"/>
      <c r="T68" s="600" t="str">
        <f>IF(N68&lt;&gt;"",N68,"")</f>
        <v/>
      </c>
      <c r="U68" s="601" t="s">
        <v>191</v>
      </c>
      <c r="V68" s="602"/>
      <c r="W68" s="602"/>
      <c r="X68" s="602"/>
      <c r="Y68" s="603"/>
      <c r="Z68" s="603"/>
    </row>
    <row r="69" spans="1:26" s="59" customFormat="1" ht="24" customHeight="1" thickBot="1">
      <c r="B69" s="833"/>
      <c r="C69" s="834"/>
      <c r="D69" s="834"/>
      <c r="E69" s="834"/>
      <c r="F69" s="834"/>
      <c r="G69" s="834"/>
      <c r="H69" s="834"/>
      <c r="I69" s="834"/>
      <c r="J69" s="835"/>
      <c r="K69" s="1134" t="s">
        <v>276</v>
      </c>
      <c r="L69" s="1305"/>
      <c r="M69" s="1134" t="s">
        <v>407</v>
      </c>
      <c r="N69" s="1304"/>
      <c r="O69" s="1305"/>
      <c r="P69" s="836" t="s">
        <v>566</v>
      </c>
      <c r="Q69" s="587"/>
      <c r="R69" s="588"/>
      <c r="S69" s="622"/>
      <c r="T69" s="623"/>
      <c r="U69" s="591"/>
      <c r="V69" s="592"/>
      <c r="W69" s="592"/>
      <c r="X69" s="593"/>
      <c r="Y69" s="592"/>
      <c r="Z69" s="592"/>
    </row>
    <row r="70" spans="1:26" s="7" customFormat="1" ht="13.5" customHeight="1">
      <c r="A70" s="294"/>
      <c r="B70" s="698"/>
      <c r="C70" s="672"/>
      <c r="D70" s="699">
        <v>9.4</v>
      </c>
      <c r="E70" s="1096" t="s">
        <v>569</v>
      </c>
      <c r="F70" s="1096"/>
      <c r="G70" s="1096"/>
      <c r="H70" s="1096"/>
      <c r="I70" s="1096"/>
      <c r="J70" s="1097"/>
      <c r="K70" s="1098">
        <v>1</v>
      </c>
      <c r="L70" s="1099"/>
      <c r="M70" s="950"/>
      <c r="N70" s="1104"/>
      <c r="O70" s="951"/>
      <c r="P70" s="442" t="str">
        <f>IF(M70=0, " ", IF(M70&lt;0,"Error", IF(M70&gt;=5,K70,0)))</f>
        <v xml:space="preserve"> </v>
      </c>
      <c r="Q70" s="599"/>
      <c r="R70" s="599"/>
      <c r="S70" s="589"/>
      <c r="T70" s="600"/>
      <c r="U70" s="601" t="s">
        <v>194</v>
      </c>
      <c r="V70" s="602"/>
      <c r="W70" s="602"/>
      <c r="X70" s="602"/>
      <c r="Y70" s="603"/>
      <c r="Z70" s="603"/>
    </row>
    <row r="71" spans="1:26" s="7" customFormat="1" ht="13.5" customHeight="1">
      <c r="A71" s="294"/>
      <c r="B71" s="298"/>
      <c r="C71" s="299"/>
      <c r="D71" s="305">
        <v>9.5</v>
      </c>
      <c r="E71" s="1092" t="s">
        <v>570</v>
      </c>
      <c r="F71" s="1092"/>
      <c r="G71" s="1092"/>
      <c r="H71" s="1092"/>
      <c r="I71" s="1092"/>
      <c r="J71" s="1093"/>
      <c r="K71" s="1094">
        <v>2</v>
      </c>
      <c r="L71" s="1105"/>
      <c r="M71" s="930"/>
      <c r="N71" s="1077"/>
      <c r="O71" s="931"/>
      <c r="P71" s="116" t="str">
        <f>IF(M71=0, " ", IF(M71&lt;0,"Error", IF(M71&gt;=30,K71,0)))</f>
        <v xml:space="preserve"> </v>
      </c>
      <c r="Q71" s="599"/>
      <c r="R71" s="599"/>
      <c r="S71" s="589"/>
      <c r="T71" s="600"/>
      <c r="U71" s="601" t="s">
        <v>395</v>
      </c>
      <c r="V71" s="602"/>
      <c r="W71" s="602"/>
      <c r="X71" s="602"/>
      <c r="Y71" s="603"/>
      <c r="Z71" s="603"/>
    </row>
    <row r="72" spans="1:26" s="7" customFormat="1" ht="13.5" customHeight="1" thickBot="1">
      <c r="A72" s="294"/>
      <c r="B72" s="298"/>
      <c r="C72" s="299"/>
      <c r="D72" s="305">
        <v>9.6</v>
      </c>
      <c r="E72" s="1092" t="s">
        <v>571</v>
      </c>
      <c r="F72" s="1092"/>
      <c r="G72" s="1092"/>
      <c r="H72" s="1092"/>
      <c r="I72" s="1092"/>
      <c r="J72" s="1093"/>
      <c r="K72" s="1106">
        <v>2</v>
      </c>
      <c r="L72" s="1107"/>
      <c r="M72" s="932"/>
      <c r="N72" s="1108"/>
      <c r="O72" s="933"/>
      <c r="P72" s="116" t="str">
        <f>IF(M72=0, " ", IF(M72&lt;0,"Error", IF(M72&gt;=65,K72,0)))</f>
        <v xml:space="preserve"> </v>
      </c>
      <c r="Q72" s="599"/>
      <c r="R72" s="599"/>
      <c r="S72" s="589"/>
      <c r="T72" s="600"/>
      <c r="U72" s="601" t="s">
        <v>396</v>
      </c>
      <c r="V72" s="602"/>
      <c r="W72" s="602"/>
      <c r="X72" s="602"/>
      <c r="Y72" s="603"/>
      <c r="Z72" s="603"/>
    </row>
    <row r="73" spans="1:26" s="59" customFormat="1" ht="45" hidden="1" customHeight="1" thickBot="1">
      <c r="B73" s="60"/>
      <c r="C73" s="1114" t="s">
        <v>257</v>
      </c>
      <c r="D73" s="1114"/>
      <c r="E73" s="1114"/>
      <c r="F73" s="1114"/>
      <c r="G73" s="1114"/>
      <c r="H73" s="1114"/>
      <c r="I73" s="1114"/>
      <c r="J73" s="1115"/>
      <c r="K73" s="1116" t="s">
        <v>276</v>
      </c>
      <c r="L73" s="1117"/>
      <c r="M73" s="1116" t="s">
        <v>376</v>
      </c>
      <c r="N73" s="973"/>
      <c r="O73" s="1117"/>
      <c r="P73" s="123" t="s">
        <v>258</v>
      </c>
      <c r="Q73" s="587"/>
      <c r="R73" s="588"/>
      <c r="S73" s="622"/>
      <c r="T73" s="590"/>
      <c r="U73" s="591"/>
      <c r="V73" s="592"/>
      <c r="W73" s="592"/>
      <c r="X73" s="593"/>
      <c r="Y73" s="592"/>
      <c r="Z73" s="592"/>
    </row>
    <row r="74" spans="1:26" s="7" customFormat="1" ht="13.5" hidden="1" customHeight="1">
      <c r="A74" s="294"/>
      <c r="B74" s="295"/>
      <c r="C74" s="296"/>
      <c r="D74" s="297">
        <v>7.1</v>
      </c>
      <c r="E74" s="1109" t="s">
        <v>498</v>
      </c>
      <c r="F74" s="1109"/>
      <c r="G74" s="1109"/>
      <c r="H74" s="1109"/>
      <c r="I74" s="1109"/>
      <c r="J74" s="1110"/>
      <c r="K74" s="1118">
        <v>3</v>
      </c>
      <c r="L74" s="1119"/>
      <c r="M74" s="1182"/>
      <c r="N74" s="1183"/>
      <c r="O74" s="1184"/>
      <c r="P74" s="116" t="str">
        <f>IF(M74=0, " ", IF(M74&lt;0,"Error", IF(M74&gt;=65,K74,0)))</f>
        <v xml:space="preserve"> </v>
      </c>
      <c r="Q74" s="599"/>
      <c r="R74" s="599"/>
      <c r="S74" s="589"/>
      <c r="T74" s="600" t="str">
        <f>IF(N74&lt;&gt;"",N74,"")</f>
        <v/>
      </c>
      <c r="U74" s="601" t="s">
        <v>192</v>
      </c>
      <c r="V74" s="602"/>
      <c r="W74" s="602"/>
      <c r="X74" s="602"/>
      <c r="Y74" s="603"/>
      <c r="Z74" s="603"/>
    </row>
    <row r="75" spans="1:26" s="7" customFormat="1" ht="13.5" hidden="1" customHeight="1">
      <c r="A75" s="294"/>
      <c r="B75" s="295"/>
      <c r="C75" s="296"/>
      <c r="D75" s="297" t="s">
        <v>259</v>
      </c>
      <c r="E75" s="1092" t="s">
        <v>499</v>
      </c>
      <c r="F75" s="1092"/>
      <c r="G75" s="1092"/>
      <c r="H75" s="1092"/>
      <c r="I75" s="1092"/>
      <c r="J75" s="1093"/>
      <c r="K75" s="1094">
        <v>0.5</v>
      </c>
      <c r="L75" s="1095"/>
      <c r="M75" s="930"/>
      <c r="N75" s="1077"/>
      <c r="O75" s="931"/>
      <c r="P75" s="116" t="str">
        <f>IF(M75=0, " ", IF(M75&lt;0,"Error", IF(M75&gt;=65,K75,0)))</f>
        <v xml:space="preserve"> </v>
      </c>
      <c r="Q75" s="599"/>
      <c r="R75" s="599"/>
      <c r="S75" s="589"/>
      <c r="T75" s="600" t="str">
        <f>IF(N75&lt;&gt;"",N75,"")</f>
        <v/>
      </c>
      <c r="U75" s="601" t="s">
        <v>392</v>
      </c>
      <c r="V75" s="602"/>
      <c r="W75" s="602"/>
      <c r="X75" s="602"/>
      <c r="Y75" s="603"/>
      <c r="Z75" s="603"/>
    </row>
    <row r="76" spans="1:26" s="7" customFormat="1" ht="13.5" hidden="1" customHeight="1">
      <c r="A76" s="294"/>
      <c r="B76" s="298"/>
      <c r="C76" s="299"/>
      <c r="D76" s="305" t="s">
        <v>260</v>
      </c>
      <c r="E76" s="1100" t="s">
        <v>500</v>
      </c>
      <c r="F76" s="1100"/>
      <c r="G76" s="1100"/>
      <c r="H76" s="1100"/>
      <c r="I76" s="1100"/>
      <c r="J76" s="1101"/>
      <c r="K76" s="1094">
        <v>0.5</v>
      </c>
      <c r="L76" s="1095"/>
      <c r="M76" s="930"/>
      <c r="N76" s="1077"/>
      <c r="O76" s="931"/>
      <c r="P76" s="116" t="str">
        <f>IF(M76=0, " ", IF(M76&lt;0,"Error", IF(M76&gt;=65,K76,0)))</f>
        <v xml:space="preserve"> </v>
      </c>
      <c r="Q76" s="599"/>
      <c r="R76" s="599"/>
      <c r="S76" s="589"/>
      <c r="T76" s="600" t="str">
        <f>IF(N76&lt;&gt;"",N76,"")</f>
        <v/>
      </c>
      <c r="U76" s="601" t="s">
        <v>393</v>
      </c>
      <c r="V76" s="602"/>
      <c r="W76" s="602"/>
      <c r="X76" s="602"/>
      <c r="Y76" s="603"/>
      <c r="Z76" s="603"/>
    </row>
    <row r="77" spans="1:26" s="7" customFormat="1" ht="13.5" hidden="1" customHeight="1">
      <c r="A77" s="294"/>
      <c r="B77" s="298"/>
      <c r="C77" s="299"/>
      <c r="D77" s="305" t="s">
        <v>261</v>
      </c>
      <c r="E77" s="1092" t="s">
        <v>501</v>
      </c>
      <c r="F77" s="1092"/>
      <c r="G77" s="1092"/>
      <c r="H77" s="1092"/>
      <c r="I77" s="1092"/>
      <c r="J77" s="1093"/>
      <c r="K77" s="1094">
        <v>2</v>
      </c>
      <c r="L77" s="1095"/>
      <c r="M77" s="930"/>
      <c r="N77" s="1077"/>
      <c r="O77" s="931"/>
      <c r="P77" s="116" t="str">
        <f>IF(M77=0, " ", IF(M77&lt;0,"Error", IF(M77&gt;=65,K77,0)))</f>
        <v xml:space="preserve"> </v>
      </c>
      <c r="Q77" s="599"/>
      <c r="R77" s="599"/>
      <c r="S77" s="589"/>
      <c r="T77" s="600"/>
      <c r="U77" s="601" t="s">
        <v>394</v>
      </c>
      <c r="V77" s="602"/>
      <c r="W77" s="602"/>
      <c r="X77" s="602"/>
      <c r="Y77" s="603"/>
      <c r="Z77" s="603"/>
    </row>
    <row r="78" spans="1:26" s="7" customFormat="1" ht="13.5" hidden="1" customHeight="1" thickBot="1">
      <c r="A78" s="294"/>
      <c r="B78" s="298"/>
      <c r="C78" s="299"/>
      <c r="D78" s="305">
        <v>7.3</v>
      </c>
      <c r="E78" s="1100" t="s">
        <v>490</v>
      </c>
      <c r="F78" s="1100"/>
      <c r="G78" s="1100"/>
      <c r="H78" s="1100"/>
      <c r="I78" s="1100"/>
      <c r="J78" s="1101"/>
      <c r="K78" s="1123">
        <v>2</v>
      </c>
      <c r="L78" s="1124"/>
      <c r="M78" s="964"/>
      <c r="N78" s="1089"/>
      <c r="O78" s="965"/>
      <c r="P78" s="469" t="str">
        <f>IF(M78=0, " ", IF(M78&lt;0,"Error", IF(M78&gt;=65,K78,0)))</f>
        <v xml:space="preserve"> </v>
      </c>
      <c r="Q78" s="599"/>
      <c r="R78" s="599"/>
      <c r="S78" s="589"/>
      <c r="T78" s="600"/>
      <c r="U78" s="601" t="s">
        <v>396</v>
      </c>
      <c r="V78" s="602"/>
      <c r="W78" s="602"/>
      <c r="X78" s="602"/>
      <c r="Y78" s="603"/>
      <c r="Z78" s="603"/>
    </row>
    <row r="79" spans="1:26" s="59" customFormat="1" ht="14.15" customHeight="1" thickBot="1">
      <c r="B79" s="830"/>
      <c r="C79" s="831" t="s">
        <v>572</v>
      </c>
      <c r="D79" s="831"/>
      <c r="E79" s="831"/>
      <c r="F79" s="831"/>
      <c r="G79" s="831"/>
      <c r="H79" s="831"/>
      <c r="I79" s="831"/>
      <c r="J79" s="831"/>
      <c r="K79" s="831"/>
      <c r="L79" s="831"/>
      <c r="M79" s="831"/>
      <c r="N79" s="831"/>
      <c r="O79" s="831"/>
      <c r="P79" s="832"/>
      <c r="Q79" s="587"/>
      <c r="R79" s="588"/>
      <c r="S79" s="622"/>
      <c r="T79" s="590"/>
      <c r="U79" s="591"/>
      <c r="V79" s="592"/>
      <c r="W79" s="592"/>
      <c r="X79" s="593"/>
      <c r="Y79" s="592"/>
      <c r="Z79" s="592"/>
    </row>
    <row r="80" spans="1:26" s="89" customFormat="1" ht="13.5" customHeight="1">
      <c r="A80" s="307"/>
      <c r="B80" s="701"/>
      <c r="C80" s="461"/>
      <c r="D80" s="462">
        <v>10.1</v>
      </c>
      <c r="E80" s="1102"/>
      <c r="F80" s="1102"/>
      <c r="G80" s="1102"/>
      <c r="H80" s="1102"/>
      <c r="I80" s="1102"/>
      <c r="J80" s="1103"/>
      <c r="K80" s="950"/>
      <c r="L80" s="1104"/>
      <c r="M80" s="950"/>
      <c r="N80" s="1104"/>
      <c r="O80" s="951"/>
      <c r="P80" s="574" t="str">
        <f>IF(K80=0,"",K80)</f>
        <v/>
      </c>
      <c r="Q80" s="594"/>
      <c r="R80" s="594"/>
      <c r="S80" s="620"/>
      <c r="T80" s="621"/>
      <c r="U80" s="617"/>
      <c r="V80" s="618"/>
      <c r="W80" s="618"/>
      <c r="X80" s="618"/>
      <c r="Y80" s="619"/>
      <c r="Z80" s="619"/>
    </row>
    <row r="81" spans="1:26" s="89" customFormat="1" ht="13.5" customHeight="1">
      <c r="A81" s="307"/>
      <c r="B81" s="459"/>
      <c r="C81" s="463"/>
      <c r="D81" s="297">
        <v>10.199999999999999</v>
      </c>
      <c r="E81" s="1090"/>
      <c r="F81" s="1090"/>
      <c r="G81" s="1090"/>
      <c r="H81" s="1090"/>
      <c r="I81" s="1090"/>
      <c r="J81" s="1091"/>
      <c r="K81" s="930"/>
      <c r="L81" s="1077"/>
      <c r="M81" s="930"/>
      <c r="N81" s="1077"/>
      <c r="O81" s="931"/>
      <c r="P81" s="464" t="str">
        <f>IF(K81=0,"",K81)</f>
        <v/>
      </c>
      <c r="Q81" s="594"/>
      <c r="R81" s="594"/>
      <c r="S81" s="620"/>
      <c r="T81" s="621"/>
      <c r="U81" s="617"/>
      <c r="V81" s="618"/>
      <c r="W81" s="618"/>
      <c r="X81" s="618"/>
      <c r="Y81" s="619"/>
      <c r="Z81" s="619"/>
    </row>
    <row r="82" spans="1:26" s="89" customFormat="1" ht="13.5" customHeight="1" thickBot="1">
      <c r="A82" s="307"/>
      <c r="B82" s="471"/>
      <c r="C82" s="472"/>
      <c r="D82" s="305">
        <v>10.3</v>
      </c>
      <c r="E82" s="1125"/>
      <c r="F82" s="1125"/>
      <c r="G82" s="1125"/>
      <c r="H82" s="1125"/>
      <c r="I82" s="1125"/>
      <c r="J82" s="1126"/>
      <c r="K82" s="964"/>
      <c r="L82" s="1089"/>
      <c r="M82" s="964"/>
      <c r="N82" s="1089"/>
      <c r="O82" s="965"/>
      <c r="P82" s="473" t="str">
        <f>IF(K82=0,"",K82)</f>
        <v/>
      </c>
      <c r="Q82" s="594"/>
      <c r="R82" s="594"/>
      <c r="S82" s="620"/>
      <c r="T82" s="621"/>
      <c r="U82" s="617"/>
      <c r="V82" s="618"/>
      <c r="W82" s="618"/>
      <c r="X82" s="618"/>
      <c r="Y82" s="619"/>
      <c r="Z82" s="619"/>
    </row>
    <row r="83" spans="1:26" s="6" customFormat="1" ht="27.75" customHeight="1" thickBot="1">
      <c r="A83" s="292"/>
      <c r="B83" s="996" t="s">
        <v>573</v>
      </c>
      <c r="C83" s="997"/>
      <c r="D83" s="997"/>
      <c r="E83" s="997"/>
      <c r="F83" s="997"/>
      <c r="G83" s="997"/>
      <c r="H83" s="997"/>
      <c r="I83" s="997"/>
      <c r="J83" s="997"/>
      <c r="K83" s="997"/>
      <c r="L83" s="997"/>
      <c r="M83" s="997"/>
      <c r="N83" s="997"/>
      <c r="O83" s="998"/>
      <c r="P83" s="470">
        <f>IF(SUM(P57,P60:P63,P66:P68,P70:P72,P80:P82)&gt;5,5,(SUM(P57,P60:P63,P66:P68,P70:P72,P80:P82)))</f>
        <v>0</v>
      </c>
      <c r="Q83" s="594"/>
      <c r="R83" s="594"/>
      <c r="S83" s="620"/>
      <c r="T83" s="621"/>
      <c r="U83" s="617"/>
      <c r="V83" s="618"/>
      <c r="W83" s="618"/>
      <c r="X83" s="618"/>
      <c r="Y83" s="619"/>
      <c r="Z83" s="619"/>
    </row>
    <row r="84" spans="1:26" s="6" customFormat="1" ht="27.75" customHeight="1" thickBot="1">
      <c r="A84" s="292"/>
      <c r="B84" s="996" t="s">
        <v>705</v>
      </c>
      <c r="C84" s="997"/>
      <c r="D84" s="997"/>
      <c r="E84" s="997"/>
      <c r="F84" s="997"/>
      <c r="G84" s="997"/>
      <c r="H84" s="997"/>
      <c r="I84" s="997"/>
      <c r="J84" s="997"/>
      <c r="K84" s="997"/>
      <c r="L84" s="997"/>
      <c r="M84" s="997"/>
      <c r="N84" s="997"/>
      <c r="O84" s="998"/>
      <c r="P84" s="306">
        <f>IF((P54+P83)&gt;45,45,(P54+P83))</f>
        <v>0</v>
      </c>
      <c r="Q84" s="594"/>
      <c r="R84" s="594"/>
      <c r="S84" s="620"/>
      <c r="T84" s="621"/>
      <c r="U84" s="617"/>
      <c r="V84" s="618"/>
      <c r="W84" s="618"/>
      <c r="X84" s="618"/>
      <c r="Y84" s="619"/>
      <c r="Z84" s="619"/>
    </row>
    <row r="85" spans="1:26" s="89" customFormat="1" ht="12" customHeight="1">
      <c r="A85" s="307"/>
      <c r="B85" s="293"/>
      <c r="C85" s="309" t="s">
        <v>408</v>
      </c>
      <c r="D85" s="309"/>
      <c r="E85" s="293"/>
      <c r="F85" s="293"/>
      <c r="G85" s="293"/>
      <c r="H85" s="293"/>
      <c r="I85" s="310"/>
      <c r="J85" s="310"/>
      <c r="K85" s="310"/>
      <c r="L85" s="310"/>
      <c r="M85" s="310"/>
      <c r="N85" s="310"/>
      <c r="O85" s="310"/>
      <c r="P85" s="403"/>
      <c r="Q85" s="594"/>
      <c r="R85" s="594"/>
      <c r="S85" s="620"/>
      <c r="T85" s="621"/>
      <c r="U85" s="617"/>
      <c r="V85" s="618"/>
      <c r="W85" s="618"/>
      <c r="X85" s="618"/>
      <c r="Y85" s="619"/>
      <c r="Z85" s="619"/>
    </row>
    <row r="86" spans="1:26" s="89" customFormat="1" ht="12" hidden="1" customHeight="1">
      <c r="A86" s="307"/>
      <c r="B86" s="293"/>
      <c r="C86" s="327" t="s">
        <v>263</v>
      </c>
      <c r="D86" s="309"/>
      <c r="E86" s="293"/>
      <c r="F86" s="293"/>
      <c r="G86" s="293"/>
      <c r="H86" s="293"/>
      <c r="I86" s="310"/>
      <c r="J86" s="310"/>
      <c r="K86" s="310"/>
      <c r="L86" s="310"/>
      <c r="M86" s="310"/>
      <c r="N86" s="310"/>
      <c r="O86" s="310"/>
      <c r="P86" s="403"/>
      <c r="Q86" s="594"/>
      <c r="R86" s="594"/>
      <c r="S86" s="620"/>
      <c r="T86" s="621"/>
      <c r="U86" s="617"/>
      <c r="V86" s="618"/>
      <c r="W86" s="618"/>
      <c r="X86" s="618"/>
      <c r="Y86" s="619"/>
      <c r="Z86" s="619"/>
    </row>
    <row r="87" spans="1:26" s="89" customFormat="1" ht="12" hidden="1" customHeight="1">
      <c r="A87" s="307"/>
      <c r="B87" s="293"/>
      <c r="C87" s="327" t="s">
        <v>264</v>
      </c>
      <c r="D87" s="309"/>
      <c r="E87" s="293"/>
      <c r="F87" s="293"/>
      <c r="G87" s="293"/>
      <c r="H87" s="293"/>
      <c r="I87" s="310"/>
      <c r="J87" s="310"/>
      <c r="K87" s="310"/>
      <c r="L87" s="310"/>
      <c r="M87" s="310"/>
      <c r="N87" s="310"/>
      <c r="O87" s="310"/>
      <c r="P87" s="403"/>
      <c r="Q87" s="594"/>
      <c r="R87" s="594"/>
      <c r="S87" s="620"/>
      <c r="T87" s="621"/>
      <c r="U87" s="617"/>
      <c r="V87" s="618"/>
      <c r="W87" s="618"/>
      <c r="X87" s="618"/>
      <c r="Y87" s="619"/>
      <c r="Z87" s="619"/>
    </row>
    <row r="88" spans="1:26" s="89" customFormat="1" ht="12" hidden="1" customHeight="1">
      <c r="A88" s="307"/>
      <c r="B88" s="293"/>
      <c r="C88" s="308"/>
      <c r="D88" s="327" t="s">
        <v>265</v>
      </c>
      <c r="E88" s="293"/>
      <c r="F88" s="293"/>
      <c r="G88" s="293"/>
      <c r="H88" s="293"/>
      <c r="I88" s="310"/>
      <c r="J88" s="310"/>
      <c r="K88" s="310"/>
      <c r="L88" s="310"/>
      <c r="M88" s="310"/>
      <c r="N88" s="310"/>
      <c r="O88" s="310"/>
      <c r="P88" s="403"/>
      <c r="Q88" s="594"/>
      <c r="R88" s="594"/>
      <c r="S88" s="620"/>
      <c r="T88" s="621"/>
      <c r="U88" s="617"/>
      <c r="V88" s="618"/>
      <c r="W88" s="618"/>
      <c r="X88" s="618"/>
      <c r="Y88" s="619"/>
      <c r="Z88" s="619"/>
    </row>
    <row r="89" spans="1:26" s="89" customFormat="1" ht="12" hidden="1" customHeight="1">
      <c r="A89" s="307"/>
      <c r="B89" s="293"/>
      <c r="C89" s="308"/>
      <c r="D89" s="327" t="s">
        <v>266</v>
      </c>
      <c r="E89" s="293"/>
      <c r="F89" s="293"/>
      <c r="G89" s="293"/>
      <c r="H89" s="293"/>
      <c r="I89" s="310"/>
      <c r="J89" s="310"/>
      <c r="K89" s="310"/>
      <c r="L89" s="310"/>
      <c r="M89" s="310"/>
      <c r="N89" s="310"/>
      <c r="O89" s="310"/>
      <c r="P89" s="403"/>
      <c r="Q89" s="594"/>
      <c r="R89" s="594"/>
      <c r="S89" s="620"/>
      <c r="T89" s="621"/>
      <c r="U89" s="617"/>
      <c r="V89" s="618"/>
      <c r="W89" s="618"/>
      <c r="X89" s="618"/>
      <c r="Y89" s="619"/>
      <c r="Z89" s="619"/>
    </row>
    <row r="90" spans="1:26" s="89" customFormat="1" ht="12" hidden="1" customHeight="1">
      <c r="A90" s="307"/>
      <c r="B90" s="293"/>
      <c r="C90" s="308"/>
      <c r="D90" s="327" t="s">
        <v>267</v>
      </c>
      <c r="E90" s="293"/>
      <c r="F90" s="293"/>
      <c r="G90" s="293"/>
      <c r="H90" s="293"/>
      <c r="I90" s="310"/>
      <c r="J90" s="310"/>
      <c r="K90" s="310"/>
      <c r="L90" s="310"/>
      <c r="M90" s="310"/>
      <c r="N90" s="310"/>
      <c r="O90" s="310"/>
      <c r="P90" s="403"/>
      <c r="Q90" s="594"/>
      <c r="R90" s="594"/>
      <c r="S90" s="620"/>
      <c r="T90" s="621"/>
      <c r="U90" s="617"/>
      <c r="V90" s="618"/>
      <c r="W90" s="618"/>
      <c r="X90" s="618"/>
      <c r="Y90" s="619"/>
      <c r="Z90" s="619"/>
    </row>
    <row r="91" spans="1:26" s="89" customFormat="1" ht="12" hidden="1" customHeight="1">
      <c r="A91" s="307"/>
      <c r="B91" s="293"/>
      <c r="C91" s="308"/>
      <c r="D91" s="327" t="s">
        <v>268</v>
      </c>
      <c r="E91" s="293"/>
      <c r="F91" s="293"/>
      <c r="G91" s="293"/>
      <c r="H91" s="293"/>
      <c r="I91" s="310"/>
      <c r="J91" s="310"/>
      <c r="K91" s="310"/>
      <c r="L91" s="310"/>
      <c r="M91" s="310"/>
      <c r="N91" s="310"/>
      <c r="O91" s="310"/>
      <c r="P91" s="403"/>
      <c r="Q91" s="594"/>
      <c r="R91" s="594"/>
      <c r="S91" s="620"/>
      <c r="T91" s="621"/>
      <c r="U91" s="617"/>
      <c r="V91" s="618"/>
      <c r="W91" s="618"/>
      <c r="X91" s="618"/>
      <c r="Y91" s="619"/>
      <c r="Z91" s="619"/>
    </row>
    <row r="92" spans="1:26" s="89" customFormat="1" ht="12" hidden="1" customHeight="1">
      <c r="A92" s="307"/>
      <c r="B92" s="293"/>
      <c r="C92" s="327" t="s">
        <v>269</v>
      </c>
      <c r="D92" s="309"/>
      <c r="E92" s="293"/>
      <c r="F92" s="293"/>
      <c r="G92" s="293"/>
      <c r="H92" s="293"/>
      <c r="I92" s="310"/>
      <c r="J92" s="310"/>
      <c r="K92" s="310"/>
      <c r="L92" s="310"/>
      <c r="M92" s="310"/>
      <c r="N92" s="310"/>
      <c r="O92" s="310"/>
      <c r="P92" s="403"/>
      <c r="Q92" s="594"/>
      <c r="R92" s="594"/>
      <c r="S92" s="620"/>
      <c r="T92" s="621"/>
      <c r="U92" s="617"/>
      <c r="V92" s="618"/>
      <c r="W92" s="618"/>
      <c r="X92" s="618"/>
      <c r="Y92" s="619"/>
      <c r="Z92" s="619"/>
    </row>
    <row r="93" spans="1:26" s="89" customFormat="1" ht="12" hidden="1" customHeight="1">
      <c r="A93" s="307"/>
      <c r="B93" s="293"/>
      <c r="C93" s="327" t="s">
        <v>270</v>
      </c>
      <c r="D93" s="309"/>
      <c r="E93" s="293"/>
      <c r="F93" s="293"/>
      <c r="G93" s="293"/>
      <c r="H93" s="293"/>
      <c r="I93" s="310"/>
      <c r="J93" s="310"/>
      <c r="K93" s="310"/>
      <c r="L93" s="310"/>
      <c r="M93" s="310"/>
      <c r="N93" s="310"/>
      <c r="O93" s="310"/>
      <c r="P93" s="403"/>
      <c r="Q93" s="594"/>
      <c r="R93" s="594"/>
      <c r="S93" s="620"/>
      <c r="T93" s="621"/>
      <c r="U93" s="617"/>
      <c r="V93" s="618"/>
      <c r="W93" s="618"/>
      <c r="X93" s="618"/>
      <c r="Y93" s="619"/>
      <c r="Z93" s="619"/>
    </row>
    <row r="94" spans="1:26" s="89" customFormat="1" ht="7.5" customHeight="1">
      <c r="A94" s="307"/>
      <c r="B94" s="293"/>
      <c r="C94" s="308"/>
      <c r="D94" s="309"/>
      <c r="E94" s="293"/>
      <c r="F94" s="293"/>
      <c r="G94" s="293"/>
      <c r="H94" s="293"/>
      <c r="I94" s="310"/>
      <c r="J94" s="310"/>
      <c r="K94" s="310"/>
      <c r="L94" s="310"/>
      <c r="M94" s="310"/>
      <c r="N94" s="310"/>
      <c r="O94" s="310"/>
      <c r="P94" s="403"/>
      <c r="Q94" s="594"/>
      <c r="R94" s="594"/>
      <c r="S94" s="620"/>
      <c r="T94" s="621"/>
      <c r="U94" s="617"/>
      <c r="V94" s="618"/>
      <c r="W94" s="618"/>
      <c r="X94" s="624"/>
      <c r="Y94" s="624"/>
      <c r="Z94" s="624"/>
    </row>
    <row r="95" spans="1:26" s="52" customFormat="1" ht="7.5" customHeight="1" thickBot="1">
      <c r="A95" s="293"/>
      <c r="B95" s="293"/>
      <c r="C95" s="308"/>
      <c r="D95" s="309"/>
      <c r="E95" s="293"/>
      <c r="F95" s="293"/>
      <c r="G95" s="293"/>
      <c r="H95" s="293"/>
      <c r="I95" s="310"/>
      <c r="J95" s="310"/>
      <c r="K95" s="310"/>
      <c r="L95" s="310"/>
      <c r="M95" s="310"/>
      <c r="N95" s="310"/>
      <c r="O95" s="310"/>
      <c r="P95" s="311"/>
      <c r="Q95" s="594"/>
      <c r="R95" s="594"/>
      <c r="S95" s="620"/>
      <c r="T95" s="621"/>
      <c r="U95" s="617"/>
      <c r="V95" s="618"/>
      <c r="W95" s="618"/>
      <c r="X95" s="625"/>
      <c r="Y95" s="625"/>
      <c r="Z95" s="625"/>
    </row>
    <row r="96" spans="1:26" s="4" customFormat="1" ht="15" customHeight="1">
      <c r="A96" s="281"/>
      <c r="B96" s="282"/>
      <c r="C96" s="312"/>
      <c r="D96" s="312"/>
      <c r="E96" s="312"/>
      <c r="F96" s="312"/>
      <c r="G96" s="312"/>
      <c r="H96" s="1083"/>
      <c r="I96" s="1083"/>
      <c r="J96" s="1083"/>
      <c r="K96" s="1084"/>
      <c r="L96" s="1081" t="s">
        <v>39</v>
      </c>
      <c r="M96" s="284" t="s">
        <v>36</v>
      </c>
      <c r="N96" s="285" t="s">
        <v>37</v>
      </c>
      <c r="O96" s="284" t="s">
        <v>714</v>
      </c>
      <c r="P96" s="286" t="s">
        <v>38</v>
      </c>
      <c r="Q96" s="597"/>
      <c r="R96" s="598"/>
      <c r="S96" s="603"/>
      <c r="T96" s="626"/>
      <c r="U96" s="601"/>
      <c r="V96" s="627"/>
      <c r="W96" s="579"/>
      <c r="X96" s="582"/>
      <c r="Y96" s="582"/>
      <c r="Z96" s="582"/>
    </row>
    <row r="97" spans="1:26" s="4" customFormat="1" ht="21" customHeight="1">
      <c r="A97" s="281"/>
      <c r="B97" s="287"/>
      <c r="C97" s="466" t="s">
        <v>5</v>
      </c>
      <c r="D97" s="466"/>
      <c r="E97" s="466"/>
      <c r="F97" s="1078">
        <f>SUMMARY!$E$6</f>
        <v>0</v>
      </c>
      <c r="G97" s="1078"/>
      <c r="H97" s="1078"/>
      <c r="I97" s="1078"/>
      <c r="J97" s="1078"/>
      <c r="K97" s="465"/>
      <c r="L97" s="1082"/>
      <c r="M97" s="288">
        <f>P84</f>
        <v>0</v>
      </c>
      <c r="N97" s="289">
        <f ca="1">P194</f>
        <v>0</v>
      </c>
      <c r="O97" s="288">
        <f>P279</f>
        <v>0</v>
      </c>
      <c r="P97" s="313">
        <f ca="1">P280</f>
        <v>0</v>
      </c>
      <c r="Q97" s="594"/>
      <c r="R97" s="625"/>
      <c r="S97" s="625"/>
      <c r="T97" s="595"/>
      <c r="U97" s="628"/>
      <c r="V97" s="627"/>
      <c r="W97" s="579"/>
      <c r="X97" s="582"/>
      <c r="Y97" s="582"/>
      <c r="Z97" s="582"/>
    </row>
    <row r="98" spans="1:26" s="4" customFormat="1" ht="27" customHeight="1" thickBot="1">
      <c r="A98" s="281"/>
      <c r="B98" s="380" t="s">
        <v>232</v>
      </c>
      <c r="C98" s="1187" t="s">
        <v>18</v>
      </c>
      <c r="D98" s="1187"/>
      <c r="E98" s="1187"/>
      <c r="F98" s="1187"/>
      <c r="G98" s="1085" t="str">
        <f>G5</f>
        <v>Template</v>
      </c>
      <c r="H98" s="1086"/>
      <c r="I98" s="304"/>
      <c r="J98" s="1120"/>
      <c r="K98" s="1120"/>
      <c r="L98" s="1120"/>
      <c r="M98" s="1120"/>
      <c r="N98" s="1120"/>
      <c r="O98" s="1120"/>
      <c r="P98" s="381"/>
      <c r="Q98" s="579"/>
      <c r="R98" s="579"/>
      <c r="S98" s="620"/>
      <c r="T98" s="629"/>
      <c r="U98" s="585"/>
      <c r="V98" s="630"/>
      <c r="W98" s="630"/>
      <c r="X98" s="582"/>
      <c r="Y98" s="582"/>
      <c r="Z98" s="582"/>
    </row>
    <row r="99" spans="1:26" ht="63.75" customHeight="1" thickBot="1">
      <c r="A99" s="314"/>
      <c r="B99" s="315"/>
      <c r="C99" s="1122" t="s">
        <v>707</v>
      </c>
      <c r="D99" s="1122"/>
      <c r="E99" s="1122"/>
      <c r="F99" s="1122"/>
      <c r="G99" s="1122"/>
      <c r="H99" s="1122"/>
      <c r="I99" s="1122"/>
      <c r="J99" s="22" t="s">
        <v>128</v>
      </c>
      <c r="K99" s="1079" t="s">
        <v>233</v>
      </c>
      <c r="L99" s="1080"/>
      <c r="M99" s="1079" t="s">
        <v>234</v>
      </c>
      <c r="N99" s="1080"/>
      <c r="O99" s="21" t="s">
        <v>235</v>
      </c>
      <c r="P99" s="316" t="s">
        <v>236</v>
      </c>
      <c r="Q99" s="604"/>
      <c r="R99" s="604"/>
      <c r="S99" s="631"/>
      <c r="T99" s="600"/>
      <c r="U99" s="601"/>
      <c r="V99" s="612"/>
      <c r="W99" s="612"/>
      <c r="X99" s="612"/>
      <c r="Y99" s="613"/>
      <c r="Z99" s="613"/>
    </row>
    <row r="100" spans="1:26" ht="18" customHeight="1" thickBot="1">
      <c r="A100" s="314"/>
      <c r="B100" s="787"/>
      <c r="C100" s="788">
        <v>1</v>
      </c>
      <c r="D100" s="1059" t="s">
        <v>457</v>
      </c>
      <c r="E100" s="1059"/>
      <c r="F100" s="1059"/>
      <c r="G100" s="1059"/>
      <c r="H100" s="1059"/>
      <c r="I100" s="1059"/>
      <c r="J100" s="1059"/>
      <c r="K100" s="1059"/>
      <c r="L100" s="1059"/>
      <c r="M100" s="1059"/>
      <c r="N100" s="1059"/>
      <c r="O100" s="1059"/>
      <c r="P100" s="1060"/>
      <c r="Q100" s="604"/>
      <c r="R100" s="604"/>
      <c r="S100" s="631"/>
      <c r="T100" s="600"/>
      <c r="U100" s="601"/>
      <c r="V100" s="612"/>
      <c r="W100" s="612"/>
      <c r="X100" s="612"/>
      <c r="Y100" s="613"/>
      <c r="Z100" s="613"/>
    </row>
    <row r="101" spans="1:26" ht="40" customHeight="1" thickBot="1">
      <c r="A101" s="314"/>
      <c r="B101" s="801"/>
      <c r="C101" s="802"/>
      <c r="D101" s="775">
        <v>1.1000000000000001</v>
      </c>
      <c r="E101" s="1087" t="s">
        <v>574</v>
      </c>
      <c r="F101" s="1087"/>
      <c r="G101" s="1087"/>
      <c r="H101" s="1087"/>
      <c r="I101" s="1088"/>
      <c r="J101" s="778">
        <v>1</v>
      </c>
      <c r="K101" s="1188"/>
      <c r="L101" s="1189"/>
      <c r="M101" s="950"/>
      <c r="N101" s="951"/>
      <c r="O101" s="792" t="str">
        <f>IF(OR(K101&lt;0,M101&lt;0), "Error", IF(OR(AND(K101=0,M101=0), K101=" ",M101=" "), " ", (K101+M101)/($K$129+$M$129)))</f>
        <v xml:space="preserve"> </v>
      </c>
      <c r="P101" s="442" t="str">
        <f>IF(OR(K101&lt;0,M101&lt;0), "Error", IF(OR(AND(K101=0,M101=0),K101=" ",M101=" "), " ", (K101+M101)/($K$129+$M$129)*J101*40))</f>
        <v xml:space="preserve"> </v>
      </c>
      <c r="Q101" s="632"/>
      <c r="R101" s="632"/>
      <c r="S101" s="633"/>
      <c r="T101" s="600" t="str">
        <f>IF(N101&lt;&gt;"",N101,"")</f>
        <v/>
      </c>
      <c r="U101" s="601" t="s">
        <v>165</v>
      </c>
      <c r="V101" s="600" t="str">
        <f>IF(ISNUMBER(P101),P101,"0.00")</f>
        <v>0.00</v>
      </c>
      <c r="W101" s="612"/>
      <c r="X101" s="612"/>
      <c r="Y101" s="612"/>
      <c r="Z101" s="612"/>
    </row>
    <row r="102" spans="1:26" ht="18" customHeight="1" thickBot="1">
      <c r="A102" s="314"/>
      <c r="B102" s="787"/>
      <c r="C102" s="788">
        <v>2</v>
      </c>
      <c r="D102" s="1059" t="s">
        <v>122</v>
      </c>
      <c r="E102" s="1059"/>
      <c r="F102" s="1059"/>
      <c r="G102" s="1059"/>
      <c r="H102" s="1059"/>
      <c r="I102" s="1059"/>
      <c r="J102" s="1059"/>
      <c r="K102" s="1059"/>
      <c r="L102" s="1059"/>
      <c r="M102" s="1059"/>
      <c r="N102" s="1059"/>
      <c r="O102" s="1059"/>
      <c r="P102" s="1060"/>
      <c r="Q102" s="604"/>
      <c r="R102" s="604"/>
      <c r="S102" s="631"/>
      <c r="T102" s="600"/>
      <c r="U102" s="601"/>
      <c r="V102" s="612"/>
      <c r="W102" s="612"/>
      <c r="X102" s="612"/>
      <c r="Y102" s="613"/>
      <c r="Z102" s="613"/>
    </row>
    <row r="103" spans="1:26" ht="16" customHeight="1">
      <c r="A103" s="314"/>
      <c r="B103" s="698"/>
      <c r="C103" s="672"/>
      <c r="D103" s="800">
        <v>2.1</v>
      </c>
      <c r="E103" s="948" t="s">
        <v>446</v>
      </c>
      <c r="F103" s="948"/>
      <c r="G103" s="948"/>
      <c r="H103" s="948"/>
      <c r="I103" s="948"/>
      <c r="J103" s="778">
        <v>1</v>
      </c>
      <c r="K103" s="1185"/>
      <c r="L103" s="1186"/>
      <c r="M103" s="950"/>
      <c r="N103" s="951"/>
      <c r="O103" s="792" t="str">
        <f>IF(OR(K103&lt;0,M103&lt;0), "Error", IF(OR(AND(K103=0,M103=0), K103=" ",M103=" "), " ", (K103+M103)/($K$129+$M$129)))</f>
        <v xml:space="preserve"> </v>
      </c>
      <c r="P103" s="442" t="str">
        <f>IF(OR(K103&lt;0,M103&lt;0), "Error", IF(OR(AND(K103=0,M103=0),K103=" ",M103=" "), " ", (K103+M103)/($K$129+$M$129)*J103*40))</f>
        <v xml:space="preserve"> </v>
      </c>
      <c r="Q103" s="632"/>
      <c r="R103" s="632"/>
      <c r="S103" s="633"/>
      <c r="T103" s="600" t="str">
        <f>IF(N103&lt;&gt;"",N103,"")</f>
        <v/>
      </c>
      <c r="U103" s="601" t="s">
        <v>165</v>
      </c>
      <c r="V103" s="634"/>
      <c r="W103" s="612"/>
      <c r="X103" s="612"/>
      <c r="Y103" s="612"/>
      <c r="Z103" s="612"/>
    </row>
    <row r="104" spans="1:26" ht="16" customHeight="1">
      <c r="A104" s="314"/>
      <c r="B104" s="298"/>
      <c r="C104" s="299"/>
      <c r="D104" s="318">
        <v>2.2000000000000002</v>
      </c>
      <c r="E104" s="952" t="s">
        <v>163</v>
      </c>
      <c r="F104" s="952"/>
      <c r="G104" s="952"/>
      <c r="H104" s="952"/>
      <c r="I104" s="952"/>
      <c r="J104" s="301">
        <v>1</v>
      </c>
      <c r="K104" s="964"/>
      <c r="L104" s="965"/>
      <c r="M104" s="930"/>
      <c r="N104" s="931"/>
      <c r="O104" s="129" t="str">
        <f>IF(OR(K104&lt;0,M104&lt;0), "Error", IF(OR(AND(K104=0,M104=0), K104=" ",M104=" "), " ", (K104+M104)/($K$129+$M$129)))</f>
        <v xml:space="preserve"> </v>
      </c>
      <c r="P104" s="116" t="str">
        <f>IF(OR(K104&lt;0,M104&lt;0), "Error", IF(OR(AND(K104=0,M104=0),K104=" ",M104=" "), " ", (K104+M104)/($K$129+$M$129)*J104*40))</f>
        <v xml:space="preserve"> </v>
      </c>
      <c r="Q104" s="604"/>
      <c r="R104" s="604"/>
      <c r="S104" s="611"/>
      <c r="T104" s="600" t="str">
        <f>IF(N104&lt;&gt;"",N104,"")</f>
        <v/>
      </c>
      <c r="U104" s="601" t="s">
        <v>188</v>
      </c>
      <c r="V104" s="634"/>
      <c r="W104" s="612"/>
      <c r="X104" s="612"/>
      <c r="Y104" s="612"/>
      <c r="Z104" s="612"/>
    </row>
    <row r="105" spans="1:26" ht="16" customHeight="1">
      <c r="A105" s="314"/>
      <c r="B105" s="323"/>
      <c r="C105" s="324"/>
      <c r="D105" s="325" t="s">
        <v>458</v>
      </c>
      <c r="E105" s="952" t="s">
        <v>575</v>
      </c>
      <c r="F105" s="952"/>
      <c r="G105" s="952"/>
      <c r="H105" s="952"/>
      <c r="I105" s="953"/>
      <c r="J105" s="301">
        <v>1</v>
      </c>
      <c r="K105" s="964"/>
      <c r="L105" s="965"/>
      <c r="M105" s="930"/>
      <c r="N105" s="931"/>
      <c r="O105" s="129" t="str">
        <f>IF(OR(K105&lt;0,M105&lt;0), "Error", IF(OR(AND(K105=0,M105=0), K105=" ",M105=" "), " ", (K105+M105)/($K$129+$M$129)))</f>
        <v xml:space="preserve"> </v>
      </c>
      <c r="P105" s="116" t="str">
        <f>IF(OR(K105&lt;0,M105&lt;0), "Error", IF(OR(AND(K105=0,M105=0),K105=" ",M105=" "), " ", (K105+M105)/($K$129+$M$129)*J105*40))</f>
        <v xml:space="preserve"> </v>
      </c>
      <c r="Q105" s="604"/>
      <c r="R105" s="604"/>
      <c r="S105" s="604"/>
      <c r="T105" s="600" t="str">
        <f>IF(N105&lt;&gt;"",N105,"")</f>
        <v/>
      </c>
      <c r="U105" s="601" t="s">
        <v>167</v>
      </c>
      <c r="V105" s="580"/>
      <c r="W105" s="602"/>
      <c r="X105" s="602"/>
      <c r="Y105" s="603"/>
      <c r="Z105" s="603"/>
    </row>
    <row r="106" spans="1:26" ht="16" hidden="1" customHeight="1">
      <c r="A106" s="314"/>
      <c r="B106" s="298"/>
      <c r="C106" s="299"/>
      <c r="D106" s="325"/>
      <c r="E106" s="952"/>
      <c r="F106" s="952"/>
      <c r="G106" s="952"/>
      <c r="H106" s="952"/>
      <c r="I106" s="953"/>
      <c r="J106" s="301"/>
      <c r="K106" s="964"/>
      <c r="L106" s="965"/>
      <c r="M106" s="930"/>
      <c r="N106" s="931"/>
      <c r="O106" s="129"/>
      <c r="P106" s="116"/>
      <c r="Q106" s="604"/>
      <c r="R106" s="604"/>
      <c r="S106" s="604"/>
      <c r="T106" s="600" t="str">
        <f>IF(N106&lt;&gt;"",N106,"")</f>
        <v/>
      </c>
      <c r="U106" s="601" t="s">
        <v>168</v>
      </c>
      <c r="V106" s="580"/>
      <c r="W106" s="602"/>
      <c r="X106" s="602"/>
      <c r="Y106" s="603"/>
      <c r="Z106" s="603"/>
    </row>
    <row r="107" spans="1:26" ht="16" customHeight="1" thickBot="1">
      <c r="A107" s="314"/>
      <c r="B107" s="298"/>
      <c r="C107" s="299"/>
      <c r="D107" s="325" t="s">
        <v>459</v>
      </c>
      <c r="E107" s="995" t="s">
        <v>576</v>
      </c>
      <c r="F107" s="995"/>
      <c r="G107" s="995"/>
      <c r="H107" s="995"/>
      <c r="I107" s="1026"/>
      <c r="J107" s="301">
        <v>0.9</v>
      </c>
      <c r="K107" s="964"/>
      <c r="L107" s="965"/>
      <c r="M107" s="930"/>
      <c r="N107" s="931"/>
      <c r="O107" s="129" t="str">
        <f>IF(OR(K107&lt;0,M107&lt;0), "Error", IF(OR(AND(K107=0,M107=0), K107=" ",M107=" "), " ", (K107+M107)/($K$129+$M$129)))</f>
        <v xml:space="preserve"> </v>
      </c>
      <c r="P107" s="116" t="str">
        <f>IF(OR(K107&lt;0,M107&lt;0), "Error", IF(OR(AND(K107=0,M107=0),K107=" ",M107=" "), " ", (K107+M107)/($K$129+$M$129)*J107*40))</f>
        <v xml:space="preserve"> </v>
      </c>
      <c r="Q107" s="604"/>
      <c r="R107" s="604"/>
      <c r="S107" s="604"/>
      <c r="T107" s="600"/>
      <c r="U107" s="601" t="s">
        <v>168</v>
      </c>
      <c r="V107" s="580"/>
      <c r="W107" s="602"/>
      <c r="X107" s="602"/>
      <c r="Y107" s="603"/>
      <c r="Z107" s="603"/>
    </row>
    <row r="108" spans="1:26" ht="18" customHeight="1" thickBot="1">
      <c r="A108" s="314"/>
      <c r="B108" s="787"/>
      <c r="C108" s="788">
        <v>3</v>
      </c>
      <c r="D108" s="1059" t="s">
        <v>271</v>
      </c>
      <c r="E108" s="1059"/>
      <c r="F108" s="1059"/>
      <c r="G108" s="1059"/>
      <c r="H108" s="1059"/>
      <c r="I108" s="1059"/>
      <c r="J108" s="1059"/>
      <c r="K108" s="1059"/>
      <c r="L108" s="1059"/>
      <c r="M108" s="1059"/>
      <c r="N108" s="1059"/>
      <c r="O108" s="1059"/>
      <c r="P108" s="1060"/>
      <c r="Q108" s="604"/>
      <c r="R108" s="604"/>
      <c r="S108" s="631"/>
      <c r="T108" s="600"/>
      <c r="U108" s="601"/>
      <c r="V108" s="612"/>
      <c r="W108" s="612"/>
      <c r="X108" s="612"/>
      <c r="Y108" s="613"/>
      <c r="Z108" s="613"/>
    </row>
    <row r="109" spans="1:26" ht="16" customHeight="1">
      <c r="A109" s="314"/>
      <c r="B109" s="571"/>
      <c r="C109" s="572"/>
      <c r="D109" s="662">
        <v>3.1</v>
      </c>
      <c r="E109" s="948" t="s">
        <v>460</v>
      </c>
      <c r="F109" s="948"/>
      <c r="G109" s="948"/>
      <c r="H109" s="948"/>
      <c r="I109" s="948"/>
      <c r="J109" s="734">
        <v>1</v>
      </c>
      <c r="K109" s="950"/>
      <c r="L109" s="951"/>
      <c r="M109" s="1072"/>
      <c r="N109" s="1073"/>
      <c r="O109" s="799" t="str">
        <f>IF(OR(K109&lt;0,M109&lt;0), "Error", IF(OR(AND(K109=0,M109=0),K109=" ",M109=" "), " ", (K109+M109)/($K$129+$M$129)))</f>
        <v xml:space="preserve"> </v>
      </c>
      <c r="P109" s="442" t="str">
        <f>IF(OR(K109&lt;0,M109&lt;0), "Error", IF(OR(AND(K109=0,M109=0),K109=" ",M109=" "), " ", (K109+M109)/($K$129+$M$129)*J109*40))</f>
        <v xml:space="preserve"> </v>
      </c>
      <c r="Q109" s="604"/>
      <c r="R109" s="604"/>
      <c r="S109" s="611"/>
      <c r="T109" s="635">
        <f>IF(K109=" ",0,K109)</f>
        <v>0</v>
      </c>
      <c r="U109" s="601" t="s">
        <v>173</v>
      </c>
      <c r="V109" s="600" t="str">
        <f>IF(ISNUMBER(P109),P109,"0.00")</f>
        <v>0.00</v>
      </c>
      <c r="W109" s="615"/>
      <c r="X109" s="615"/>
      <c r="Y109" s="615"/>
      <c r="Z109" s="615"/>
    </row>
    <row r="110" spans="1:26" ht="16" customHeight="1">
      <c r="A110" s="314"/>
      <c r="B110" s="295"/>
      <c r="C110" s="296"/>
      <c r="D110" s="320">
        <v>3.2</v>
      </c>
      <c r="E110" s="952" t="s">
        <v>272</v>
      </c>
      <c r="F110" s="952"/>
      <c r="G110" s="952"/>
      <c r="H110" s="952"/>
      <c r="I110" s="953"/>
      <c r="J110" s="321">
        <v>0.9</v>
      </c>
      <c r="K110" s="930"/>
      <c r="L110" s="931"/>
      <c r="M110" s="930"/>
      <c r="N110" s="931"/>
      <c r="O110" s="129" t="str">
        <f>IF(OR(K110&lt;0,M110&lt;0), "Error", IF(OR(AND(K110=0,M110=0),K110=" ",M110=" "), " ", (K110+M110)/($K$129+$M$129)))</f>
        <v xml:space="preserve"> </v>
      </c>
      <c r="P110" s="116" t="str">
        <f>IF(OR(K110&lt;0,M110&lt;0), "Error", IF(OR(AND(K110=0,M110=0),K110=" ",M110=" "), " ", (K110+M110)/($K$129+$M$129)*J110*40))</f>
        <v xml:space="preserve"> </v>
      </c>
      <c r="Q110" s="604"/>
      <c r="R110" s="604"/>
      <c r="S110" s="611"/>
      <c r="T110" s="635">
        <f>IF(K110=" ",0,K110)</f>
        <v>0</v>
      </c>
      <c r="U110" s="601" t="s">
        <v>173</v>
      </c>
      <c r="V110" s="615"/>
      <c r="W110" s="615"/>
      <c r="X110" s="615"/>
      <c r="Y110" s="615"/>
      <c r="Z110" s="615"/>
    </row>
    <row r="111" spans="1:26" ht="16" customHeight="1" thickBot="1">
      <c r="A111" s="314"/>
      <c r="B111" s="295"/>
      <c r="C111" s="296"/>
      <c r="D111" s="320">
        <v>3.3</v>
      </c>
      <c r="E111" s="994" t="s">
        <v>238</v>
      </c>
      <c r="F111" s="994"/>
      <c r="G111" s="994"/>
      <c r="H111" s="994"/>
      <c r="I111" s="1190"/>
      <c r="J111" s="321">
        <v>0.6</v>
      </c>
      <c r="K111" s="930"/>
      <c r="L111" s="931"/>
      <c r="M111" s="930"/>
      <c r="N111" s="931"/>
      <c r="O111" s="129" t="str">
        <f>IF(OR(K111&lt;0,M111&lt;0), "Error", IF(OR(AND(K111=0,M111=0),K111=" ",M111=" "), " ", (K111+M111)/($K$129+$M$129)))</f>
        <v xml:space="preserve"> </v>
      </c>
      <c r="P111" s="116" t="str">
        <f>IF(OR(K111&lt;0,M111&lt;0), "Error", IF(OR(AND(K111=0,M111=0),K111=" ",M111=" "), " ", (K111+M111)/($K$129+$M$129)*J111*40))</f>
        <v xml:space="preserve"> </v>
      </c>
      <c r="Q111" s="604"/>
      <c r="R111" s="604"/>
      <c r="S111" s="611"/>
      <c r="T111" s="600" t="str">
        <f>IF(N111&lt;&gt;"",N111,"")</f>
        <v/>
      </c>
      <c r="U111" s="601" t="s">
        <v>174</v>
      </c>
      <c r="V111" s="615"/>
      <c r="W111" s="615"/>
      <c r="X111" s="615"/>
      <c r="Y111" s="615"/>
      <c r="Z111" s="615"/>
    </row>
    <row r="112" spans="1:26" ht="18" customHeight="1" thickBot="1">
      <c r="A112" s="314"/>
      <c r="B112" s="787"/>
      <c r="C112" s="788">
        <v>4</v>
      </c>
      <c r="D112" s="1302" t="s">
        <v>577</v>
      </c>
      <c r="E112" s="1302"/>
      <c r="F112" s="1302"/>
      <c r="G112" s="1302"/>
      <c r="H112" s="1302"/>
      <c r="I112" s="1302"/>
      <c r="J112" s="1302"/>
      <c r="K112" s="1302"/>
      <c r="L112" s="1302"/>
      <c r="M112" s="1302"/>
      <c r="N112" s="1302"/>
      <c r="O112" s="1302"/>
      <c r="P112" s="1303"/>
      <c r="Q112" s="604"/>
      <c r="R112" s="604"/>
      <c r="S112" s="631"/>
      <c r="T112" s="600"/>
      <c r="U112" s="601"/>
      <c r="V112" s="612"/>
      <c r="W112" s="612"/>
      <c r="X112" s="612"/>
      <c r="Y112" s="613"/>
      <c r="Z112" s="613"/>
    </row>
    <row r="113" spans="1:26" ht="16" customHeight="1">
      <c r="A113" s="314"/>
      <c r="B113" s="571"/>
      <c r="C113" s="572"/>
      <c r="D113" s="662">
        <v>4.0999999999999996</v>
      </c>
      <c r="E113" s="1071" t="s">
        <v>237</v>
      </c>
      <c r="F113" s="1071"/>
      <c r="G113" s="1071"/>
      <c r="H113" s="1071"/>
      <c r="I113" s="1071"/>
      <c r="J113" s="734">
        <v>0.85</v>
      </c>
      <c r="K113" s="950"/>
      <c r="L113" s="951"/>
      <c r="M113" s="950"/>
      <c r="N113" s="951"/>
      <c r="O113" s="792" t="str">
        <f>IF(OR(K113&lt;0,M113&lt;0), "Error", IF(OR(AND(K113=0,M113=0),K113=" ",M113=" "), " ", (K113+M113)/($K$129+$M$129)))</f>
        <v xml:space="preserve"> </v>
      </c>
      <c r="P113" s="442" t="str">
        <f>IF(OR(K113&lt;0,M113&lt;0), "Error", IF(OR(AND(K113=0,M113=0),K113=" ",M113=" "), " ", (K113+M113)/($K$129+$M$129)*J113*40))</f>
        <v xml:space="preserve"> </v>
      </c>
      <c r="Q113" s="604"/>
      <c r="R113" s="604"/>
      <c r="S113" s="611"/>
      <c r="T113" s="600" t="str">
        <f t="shared" ref="T113:T128" si="6">IF(N113&lt;&gt;"",N113,"")</f>
        <v/>
      </c>
      <c r="U113" s="601" t="s">
        <v>189</v>
      </c>
      <c r="V113" s="615"/>
      <c r="W113" s="615"/>
      <c r="X113" s="615"/>
      <c r="Y113" s="615"/>
      <c r="Z113" s="615"/>
    </row>
    <row r="114" spans="1:26" ht="16" customHeight="1" thickBot="1">
      <c r="A114" s="314"/>
      <c r="B114" s="295"/>
      <c r="C114" s="296"/>
      <c r="D114" s="320">
        <v>4.2</v>
      </c>
      <c r="E114" s="1299" t="s">
        <v>238</v>
      </c>
      <c r="F114" s="1299"/>
      <c r="G114" s="1299"/>
      <c r="H114" s="1299"/>
      <c r="I114" s="1299"/>
      <c r="J114" s="321">
        <v>0.55000000000000004</v>
      </c>
      <c r="K114" s="950"/>
      <c r="L114" s="951"/>
      <c r="M114" s="950"/>
      <c r="N114" s="951"/>
      <c r="O114" s="129" t="str">
        <f>IF(OR(K114&lt;0,M114&lt;0), "Error", IF(OR(AND(K114=0,M114=0),K114=" ",M114=" "), " ", (K114+M114)/($K$129+$M$129)))</f>
        <v xml:space="preserve"> </v>
      </c>
      <c r="P114" s="116" t="str">
        <f>IF(OR(K114&lt;0,M114&lt;0), "Error", IF(OR(AND(K114=0,M114=0),K114=" ",M114=" "), " ", (K114+M114)/($K$129+$M$129)*J114*40))</f>
        <v xml:space="preserve"> </v>
      </c>
      <c r="Q114" s="604"/>
      <c r="R114" s="604"/>
      <c r="S114" s="611"/>
      <c r="T114" s="600" t="str">
        <f t="shared" si="6"/>
        <v/>
      </c>
      <c r="U114" s="601" t="s">
        <v>190</v>
      </c>
      <c r="V114" s="615"/>
      <c r="W114" s="615"/>
      <c r="X114" s="615"/>
      <c r="Y114" s="615"/>
      <c r="Z114" s="615"/>
    </row>
    <row r="115" spans="1:26" ht="18" customHeight="1" thickBot="1">
      <c r="A115" s="314"/>
      <c r="B115" s="787"/>
      <c r="C115" s="788">
        <v>5</v>
      </c>
      <c r="D115" s="1059" t="s">
        <v>0</v>
      </c>
      <c r="E115" s="1059"/>
      <c r="F115" s="1059"/>
      <c r="G115" s="1059"/>
      <c r="H115" s="1059"/>
      <c r="I115" s="1059"/>
      <c r="J115" s="1059"/>
      <c r="K115" s="1059"/>
      <c r="L115" s="1059"/>
      <c r="M115" s="1059"/>
      <c r="N115" s="1059"/>
      <c r="O115" s="1059"/>
      <c r="P115" s="1060"/>
      <c r="Q115" s="604"/>
      <c r="R115" s="604"/>
      <c r="S115" s="631"/>
      <c r="T115" s="600"/>
      <c r="U115" s="601"/>
      <c r="V115" s="612"/>
      <c r="W115" s="612"/>
      <c r="X115" s="612"/>
      <c r="Y115" s="613"/>
      <c r="Z115" s="613"/>
    </row>
    <row r="116" spans="1:26" ht="16" customHeight="1">
      <c r="A116" s="314"/>
      <c r="B116" s="780"/>
      <c r="C116" s="781"/>
      <c r="D116" s="798">
        <v>5.0999999999999996</v>
      </c>
      <c r="E116" s="1071" t="s">
        <v>460</v>
      </c>
      <c r="F116" s="1071"/>
      <c r="G116" s="1071"/>
      <c r="H116" s="1071"/>
      <c r="I116" s="1071"/>
      <c r="J116" s="734">
        <v>0.95</v>
      </c>
      <c r="K116" s="950"/>
      <c r="L116" s="951"/>
      <c r="M116" s="1072"/>
      <c r="N116" s="1073"/>
      <c r="O116" s="799" t="str">
        <f>IF(OR(K116&lt;0,M116&lt;0), "Error", IF(OR(AND(K116=0,M116=0),K116=" ",M116=" "), " ", (K116+M116)/($K$129+$M$129)))</f>
        <v xml:space="preserve"> </v>
      </c>
      <c r="P116" s="442" t="str">
        <f>IF(OR(K116&lt;0,M116&lt;0), "Error", IF(OR(AND(K116=0,M116=0),K116=" ",M116=" "), " ", (K116+M116)/($K$129+$M$129)*J116*40))</f>
        <v xml:space="preserve"> </v>
      </c>
      <c r="Q116" s="604"/>
      <c r="R116" s="604"/>
      <c r="S116" s="604"/>
      <c r="T116" s="635">
        <f>IF(K116=" ",0,K116)</f>
        <v>0</v>
      </c>
      <c r="U116" s="601" t="s">
        <v>180</v>
      </c>
      <c r="V116" s="600" t="str">
        <f>IF(ISNUMBER(P116),P116,"0.00")</f>
        <v>0.00</v>
      </c>
      <c r="W116" s="602"/>
      <c r="X116" s="602"/>
      <c r="Y116" s="603"/>
      <c r="Z116" s="603"/>
    </row>
    <row r="117" spans="1:26" ht="16" customHeight="1">
      <c r="A117" s="314"/>
      <c r="B117" s="323"/>
      <c r="C117" s="324"/>
      <c r="D117" s="325">
        <v>5.2</v>
      </c>
      <c r="E117" s="994" t="s">
        <v>237</v>
      </c>
      <c r="F117" s="994"/>
      <c r="G117" s="994"/>
      <c r="H117" s="994"/>
      <c r="I117" s="994"/>
      <c r="J117" s="321">
        <v>0.8</v>
      </c>
      <c r="K117" s="950"/>
      <c r="L117" s="951"/>
      <c r="M117" s="950"/>
      <c r="N117" s="951"/>
      <c r="O117" s="129" t="str">
        <f>IF(OR(K117&lt;0,M117&lt;0), "Error", IF(OR(AND(K117=0,M117=0),K117=" ",M117=" "), " ", (K117+M117)/($K$129+$M$129)))</f>
        <v xml:space="preserve"> </v>
      </c>
      <c r="P117" s="116" t="str">
        <f>IF(OR(K117&lt;0,M117&lt;0), "Error", IF(OR(AND(K117=0,M117=0),K117=" ",M117=" "), " ", (K117+M117)/($K$129+$M$129)*J117*40))</f>
        <v xml:space="preserve"> </v>
      </c>
      <c r="Q117" s="604"/>
      <c r="R117" s="604"/>
      <c r="S117" s="604"/>
      <c r="T117" s="635">
        <f>IF(K117=" ",0,K117)</f>
        <v>0</v>
      </c>
      <c r="U117" s="601" t="s">
        <v>180</v>
      </c>
      <c r="V117" s="580"/>
      <c r="W117" s="602"/>
      <c r="X117" s="602"/>
      <c r="Y117" s="603"/>
      <c r="Z117" s="603"/>
    </row>
    <row r="118" spans="1:26" ht="16" customHeight="1" thickBot="1">
      <c r="A118" s="314"/>
      <c r="B118" s="323"/>
      <c r="C118" s="324"/>
      <c r="D118" s="325">
        <v>5.3</v>
      </c>
      <c r="E118" s="994" t="s">
        <v>238</v>
      </c>
      <c r="F118" s="994"/>
      <c r="G118" s="994"/>
      <c r="H118" s="994"/>
      <c r="I118" s="994"/>
      <c r="J118" s="321">
        <v>0.5</v>
      </c>
      <c r="K118" s="950"/>
      <c r="L118" s="951"/>
      <c r="M118" s="950"/>
      <c r="N118" s="951"/>
      <c r="O118" s="129" t="str">
        <f>IF(OR(K118&lt;0,M118&lt;0), "Error", IF(OR(AND(K118=0,M118=0),K118=" ",M118=" "), " ", (K118+M118)/($K$129+$M$129)))</f>
        <v xml:space="preserve"> </v>
      </c>
      <c r="P118" s="116" t="str">
        <f>IF(OR(K118&lt;0,M118&lt;0), "Error", IF(OR(AND(K118=0,M118=0),K118=" ",M118=" "), " ", (K118+M118)/($K$129+$M$129)*J118*40))</f>
        <v xml:space="preserve"> </v>
      </c>
      <c r="Q118" s="604"/>
      <c r="R118" s="604"/>
      <c r="S118" s="604"/>
      <c r="T118" s="600" t="str">
        <f t="shared" si="6"/>
        <v/>
      </c>
      <c r="U118" s="601" t="s">
        <v>181</v>
      </c>
      <c r="V118" s="580"/>
      <c r="W118" s="602"/>
      <c r="X118" s="602"/>
      <c r="Y118" s="603"/>
      <c r="Z118" s="603"/>
    </row>
    <row r="119" spans="1:26" ht="18" customHeight="1" thickBot="1">
      <c r="A119" s="314"/>
      <c r="B119" s="787"/>
      <c r="C119" s="788">
        <v>6</v>
      </c>
      <c r="D119" s="1059" t="s">
        <v>578</v>
      </c>
      <c r="E119" s="1059"/>
      <c r="F119" s="1059"/>
      <c r="G119" s="1059"/>
      <c r="H119" s="1059"/>
      <c r="I119" s="1059"/>
      <c r="J119" s="1059"/>
      <c r="K119" s="1059"/>
      <c r="L119" s="1059"/>
      <c r="M119" s="1059"/>
      <c r="N119" s="1059"/>
      <c r="O119" s="1059"/>
      <c r="P119" s="1060"/>
      <c r="Q119" s="604"/>
      <c r="R119" s="604"/>
      <c r="S119" s="631"/>
      <c r="T119" s="600"/>
      <c r="U119" s="601"/>
      <c r="V119" s="612"/>
      <c r="W119" s="612"/>
      <c r="X119" s="612"/>
      <c r="Y119" s="613"/>
      <c r="Z119" s="613"/>
    </row>
    <row r="120" spans="1:26" ht="16" customHeight="1">
      <c r="A120" s="314"/>
      <c r="B120" s="571"/>
      <c r="C120" s="466"/>
      <c r="D120" s="662">
        <v>6.1</v>
      </c>
      <c r="E120" s="1071" t="s">
        <v>237</v>
      </c>
      <c r="F120" s="1071"/>
      <c r="G120" s="1071"/>
      <c r="H120" s="1071"/>
      <c r="I120" s="1071"/>
      <c r="J120" s="734">
        <v>0.3</v>
      </c>
      <c r="K120" s="950"/>
      <c r="L120" s="951"/>
      <c r="M120" s="950"/>
      <c r="N120" s="951"/>
      <c r="O120" s="792" t="str">
        <f>IF(OR(K120&lt;0,M120&lt;0), "Error", IF(OR(AND(K120=0,M120=0),K120=" ",M120=" "), " ", (K120+M120)/($K$129+$M$129)))</f>
        <v xml:space="preserve"> </v>
      </c>
      <c r="P120" s="442" t="str">
        <f>IF(OR(K120&lt;0,M120&lt;0), "Error", IF(OR(AND(K120=0,M120=0),K120=" ",M120=" "), " ", (K120+M120)/($K$129+$M$129)*J120*40))</f>
        <v xml:space="preserve"> </v>
      </c>
      <c r="Q120" s="604"/>
      <c r="R120" s="604"/>
      <c r="S120" s="611"/>
      <c r="T120" s="600" t="str">
        <f t="shared" si="6"/>
        <v/>
      </c>
      <c r="U120" s="601" t="s">
        <v>185</v>
      </c>
      <c r="V120" s="615"/>
      <c r="W120" s="615"/>
      <c r="X120" s="615"/>
      <c r="Y120" s="615"/>
      <c r="Z120" s="615"/>
    </row>
    <row r="121" spans="1:26" ht="16" customHeight="1" thickBot="1">
      <c r="A121" s="314"/>
      <c r="B121" s="295"/>
      <c r="C121" s="302"/>
      <c r="D121" s="320">
        <v>6.2</v>
      </c>
      <c r="E121" s="994" t="s">
        <v>238</v>
      </c>
      <c r="F121" s="994"/>
      <c r="G121" s="994"/>
      <c r="H121" s="994"/>
      <c r="I121" s="994"/>
      <c r="J121" s="321">
        <v>0.1</v>
      </c>
      <c r="K121" s="932"/>
      <c r="L121" s="933"/>
      <c r="M121" s="950"/>
      <c r="N121" s="951"/>
      <c r="O121" s="129" t="str">
        <f>IF(OR(K121&lt;0,M121&lt;0), "Error", IF(OR(AND(K121=0,M121=0),K121=" ",M121=" "), " ", (K121+M121)/($K$129+$M$129)))</f>
        <v xml:space="preserve"> </v>
      </c>
      <c r="P121" s="116" t="str">
        <f>IF(OR(K121&lt;0,M121&lt;0), "Error", IF(OR(AND(K121=0,M121=0),K121=" ",M121=" "), " ", (K121+M121)/($K$129+$M$129)*J121*40))</f>
        <v xml:space="preserve"> </v>
      </c>
      <c r="Q121" s="604"/>
      <c r="R121" s="604"/>
      <c r="S121" s="611"/>
      <c r="T121" s="600" t="str">
        <f t="shared" si="6"/>
        <v/>
      </c>
      <c r="U121" s="601" t="s">
        <v>186</v>
      </c>
      <c r="V121" s="615"/>
      <c r="W121" s="615"/>
      <c r="X121" s="615"/>
      <c r="Y121" s="615"/>
      <c r="Z121" s="615"/>
    </row>
    <row r="122" spans="1:26" ht="18" customHeight="1" thickBot="1">
      <c r="A122" s="314"/>
      <c r="B122" s="787"/>
      <c r="C122" s="788">
        <v>7</v>
      </c>
      <c r="D122" s="1059" t="s">
        <v>239</v>
      </c>
      <c r="E122" s="1059"/>
      <c r="F122" s="1059"/>
      <c r="G122" s="1059"/>
      <c r="H122" s="1059"/>
      <c r="I122" s="1059"/>
      <c r="J122" s="1059"/>
      <c r="K122" s="1059"/>
      <c r="L122" s="1059"/>
      <c r="M122" s="1059"/>
      <c r="N122" s="1059"/>
      <c r="O122" s="1059"/>
      <c r="P122" s="1060"/>
      <c r="Q122" s="604"/>
      <c r="R122" s="604"/>
      <c r="S122" s="631"/>
      <c r="T122" s="600"/>
      <c r="U122" s="601"/>
      <c r="V122" s="612"/>
      <c r="W122" s="612"/>
      <c r="X122" s="612"/>
      <c r="Y122" s="613"/>
      <c r="Z122" s="613"/>
    </row>
    <row r="123" spans="1:26" ht="16" customHeight="1" thickBot="1">
      <c r="A123" s="314"/>
      <c r="B123" s="571"/>
      <c r="C123" s="466"/>
      <c r="D123" s="662">
        <v>7.1</v>
      </c>
      <c r="E123" s="1061" t="s">
        <v>579</v>
      </c>
      <c r="F123" s="1061"/>
      <c r="G123" s="1061"/>
      <c r="H123" s="1061"/>
      <c r="I123" s="1061"/>
      <c r="J123" s="797"/>
      <c r="K123" s="950"/>
      <c r="L123" s="951"/>
      <c r="M123" s="950"/>
      <c r="N123" s="951"/>
      <c r="O123" s="792" t="str">
        <f>IF(OR(K123&lt;0,M123&lt;0), "Error", IF(OR(AND(K123=0,M123=0),K123=" ",M123=" "), " ", (K123+M123)/($K$129+$M$129)))</f>
        <v xml:space="preserve"> </v>
      </c>
      <c r="P123" s="442" t="str">
        <f>IF(OR(K123&lt;0,M123&lt;0), "Error", IF(OR(AND(K123=0,M123=0),K123=" ",M123=" "), " ", (K123+M123)/($K$129+$M$129)*J123*40))</f>
        <v xml:space="preserve"> </v>
      </c>
      <c r="Q123" s="604"/>
      <c r="R123" s="604"/>
      <c r="S123" s="611"/>
      <c r="T123" s="600" t="str">
        <f>IF(N123&lt;&gt;"",N123,"")</f>
        <v/>
      </c>
      <c r="U123" s="601" t="s">
        <v>191</v>
      </c>
      <c r="V123" s="600" t="str">
        <f>IF(ISNUMBER(P123),P123,"0.00")</f>
        <v>0.00</v>
      </c>
      <c r="W123" s="612"/>
      <c r="X123" s="612"/>
      <c r="Y123" s="612"/>
      <c r="Z123" s="612"/>
    </row>
    <row r="124" spans="1:26" ht="16" hidden="1" customHeight="1" thickBot="1">
      <c r="A124" s="314"/>
      <c r="B124" s="295"/>
      <c r="C124" s="302"/>
      <c r="D124" s="320">
        <v>7.1</v>
      </c>
      <c r="E124" s="995" t="s">
        <v>240</v>
      </c>
      <c r="F124" s="995"/>
      <c r="G124" s="995"/>
      <c r="H124" s="995"/>
      <c r="I124" s="995"/>
      <c r="J124" s="321">
        <v>0.05</v>
      </c>
      <c r="K124" s="950"/>
      <c r="L124" s="951"/>
      <c r="M124" s="950"/>
      <c r="N124" s="951"/>
      <c r="O124" s="129" t="str">
        <f>IF(OR(K124&lt;0,M124&lt;0), "Error", IF(OR(AND(K124=0,M124=0),K124=" ",M124=" "), " ", (K124+M124)/($K$129+$M$129)))</f>
        <v xml:space="preserve"> </v>
      </c>
      <c r="P124" s="116" t="str">
        <f>IF(OR(K124&lt;0,M124&lt;0), "Error", IF(OR(AND(K124=0,M124=0),K124=" ",M124=" "), " ", (K124+M124)/($K$129+$M$129)*J124*40))</f>
        <v xml:space="preserve"> </v>
      </c>
      <c r="Q124" s="604"/>
      <c r="R124" s="604"/>
      <c r="S124" s="611"/>
      <c r="T124" s="600" t="str">
        <f t="shared" si="6"/>
        <v/>
      </c>
      <c r="U124" s="601" t="s">
        <v>191</v>
      </c>
      <c r="V124" s="634"/>
      <c r="W124" s="612"/>
      <c r="X124" s="612"/>
      <c r="Y124" s="612"/>
      <c r="Z124" s="612"/>
    </row>
    <row r="125" spans="1:26" ht="18" customHeight="1" thickBot="1">
      <c r="A125" s="314"/>
      <c r="B125" s="787"/>
      <c r="C125" s="788">
        <v>8</v>
      </c>
      <c r="D125" s="788" t="s">
        <v>611</v>
      </c>
      <c r="E125" s="789"/>
      <c r="F125" s="789"/>
      <c r="G125" s="789"/>
      <c r="H125" s="789"/>
      <c r="I125" s="789"/>
      <c r="J125" s="789"/>
      <c r="K125" s="789"/>
      <c r="L125" s="793"/>
      <c r="M125" s="793"/>
      <c r="N125" s="794"/>
      <c r="O125" s="795"/>
      <c r="P125" s="796"/>
      <c r="Q125" s="604"/>
      <c r="R125" s="604"/>
      <c r="S125" s="631"/>
      <c r="T125" s="600"/>
      <c r="U125" s="601"/>
      <c r="V125" s="612"/>
      <c r="W125" s="612"/>
      <c r="X125" s="612"/>
      <c r="Y125" s="613"/>
      <c r="Z125" s="613"/>
    </row>
    <row r="126" spans="1:26" ht="16" customHeight="1">
      <c r="A126" s="314"/>
      <c r="B126" s="571"/>
      <c r="C126" s="466"/>
      <c r="D126" s="662">
        <v>8.1</v>
      </c>
      <c r="E126" s="1247"/>
      <c r="F126" s="1247"/>
      <c r="G126" s="1247"/>
      <c r="H126" s="1247"/>
      <c r="I126" s="1248"/>
      <c r="J126" s="786"/>
      <c r="K126" s="950"/>
      <c r="L126" s="951"/>
      <c r="M126" s="950"/>
      <c r="N126" s="951"/>
      <c r="O126" s="792" t="str">
        <f>IF(OR(K126&lt;0,M126&lt;0), "Error", IF(OR(AND(K126=0,M126=0),K126=" ",M126=" "), " ", (K126+M126)/($K$129+$M$129)))</f>
        <v xml:space="preserve"> </v>
      </c>
      <c r="P126" s="442" t="str">
        <f>IF(OR(K126&lt;0,M126&lt;0), "Error", IF(OR(AND(K126=0,M126=0),K126=" ",M126=" "), " ", (K126+M126)/($K$129+$M$129)*J126*40))</f>
        <v xml:space="preserve"> </v>
      </c>
      <c r="Q126" s="604"/>
      <c r="R126" s="604"/>
      <c r="S126" s="611"/>
      <c r="T126" s="600" t="str">
        <f t="shared" si="6"/>
        <v/>
      </c>
      <c r="U126" s="601" t="s">
        <v>192</v>
      </c>
      <c r="V126" s="615"/>
      <c r="W126" s="615"/>
      <c r="X126" s="615"/>
      <c r="Y126" s="615"/>
      <c r="Z126" s="615"/>
    </row>
    <row r="127" spans="1:26" ht="16" customHeight="1">
      <c r="A127" s="314"/>
      <c r="B127" s="295"/>
      <c r="C127" s="302"/>
      <c r="D127" s="320">
        <v>8.1999999999999993</v>
      </c>
      <c r="E127" s="1245"/>
      <c r="F127" s="1245"/>
      <c r="G127" s="1245"/>
      <c r="H127" s="1245"/>
      <c r="I127" s="1246"/>
      <c r="J127" s="125"/>
      <c r="K127" s="930"/>
      <c r="L127" s="931"/>
      <c r="M127" s="930"/>
      <c r="N127" s="931"/>
      <c r="O127" s="129" t="str">
        <f>IF(OR(K127&lt;0,M127&lt;0), "Error", IF(OR(AND(K127=0,M127=0),K127=" ",M127=" "), " ", (K127+M127)/($K$129+$M$129)))</f>
        <v xml:space="preserve"> </v>
      </c>
      <c r="P127" s="116" t="str">
        <f>IF(OR(K127&lt;0,M127&lt;0), "Error", IF(OR(AND(K127=0,M127=0),K127=" ",M127=" "), " ", (K127+M127)/($K$129+$M$129)*J127*40))</f>
        <v xml:space="preserve"> </v>
      </c>
      <c r="Q127" s="604"/>
      <c r="R127" s="604"/>
      <c r="S127" s="611"/>
      <c r="T127" s="600" t="str">
        <f t="shared" si="6"/>
        <v/>
      </c>
      <c r="U127" s="601" t="s">
        <v>193</v>
      </c>
      <c r="V127" s="615"/>
      <c r="W127" s="615"/>
      <c r="X127" s="615"/>
      <c r="Y127" s="615"/>
      <c r="Z127" s="615"/>
    </row>
    <row r="128" spans="1:26" ht="16" customHeight="1" thickBot="1">
      <c r="A128" s="314"/>
      <c r="B128" s="295"/>
      <c r="C128" s="302"/>
      <c r="D128" s="320">
        <v>8.3000000000000007</v>
      </c>
      <c r="E128" s="986"/>
      <c r="F128" s="986"/>
      <c r="G128" s="986"/>
      <c r="H128" s="986"/>
      <c r="I128" s="987"/>
      <c r="J128" s="125"/>
      <c r="K128" s="930"/>
      <c r="L128" s="931"/>
      <c r="M128" s="930"/>
      <c r="N128" s="931"/>
      <c r="O128" s="129" t="str">
        <f>IF(OR(K128&lt;0,M128&lt;0), "Error", IF(OR(AND(K128=0,M128=0),K128=" ",M128=" "), " ", (K128+M128)/($K$129+$M$129)))</f>
        <v xml:space="preserve"> </v>
      </c>
      <c r="P128" s="116" t="str">
        <f>IF(OR(K128&lt;0,M128&lt;0), "Error", IF(OR(AND(K128=0,M128=0),K128=" ",M128=" "), " ", (K128+M128)/($K$129+$M$129)*J128*40))</f>
        <v xml:space="preserve"> </v>
      </c>
      <c r="Q128" s="604"/>
      <c r="R128" s="604"/>
      <c r="S128" s="611"/>
      <c r="T128" s="600" t="str">
        <f t="shared" si="6"/>
        <v/>
      </c>
      <c r="U128" s="601" t="s">
        <v>194</v>
      </c>
      <c r="V128" s="615"/>
      <c r="W128" s="615"/>
      <c r="X128" s="615"/>
      <c r="Y128" s="615"/>
      <c r="Z128" s="615"/>
    </row>
    <row r="129" spans="1:26" ht="16" customHeight="1" thickBot="1">
      <c r="A129" s="314"/>
      <c r="B129" s="980" t="s">
        <v>612</v>
      </c>
      <c r="C129" s="981"/>
      <c r="D129" s="981"/>
      <c r="E129" s="981"/>
      <c r="F129" s="981"/>
      <c r="G129" s="981"/>
      <c r="H129" s="981"/>
      <c r="I129" s="981"/>
      <c r="J129" s="982"/>
      <c r="K129" s="1069">
        <f>SUM(K101,K103:K107,K109:K111,K113:K114,K116:K118,K120:K121,K123,K126:K128)</f>
        <v>0</v>
      </c>
      <c r="L129" s="1070"/>
      <c r="M129" s="1069">
        <f>SUM(M101,M103:M107,M109:M111,M113:M114,M116:M118,M120:M121,M123,M126:M128)</f>
        <v>0</v>
      </c>
      <c r="N129" s="1070"/>
      <c r="O129" s="1067">
        <f>SUM(O101,O103:O107,O109:O111,O113:O114,O116:O118,O120:O121,O123,O126:O128)</f>
        <v>0</v>
      </c>
      <c r="P129" s="1191"/>
      <c r="Q129" s="604"/>
      <c r="R129" s="604"/>
      <c r="S129" s="615"/>
      <c r="T129" s="636"/>
      <c r="U129" s="596"/>
      <c r="V129" s="604"/>
      <c r="W129" s="604"/>
      <c r="X129" s="604"/>
      <c r="Y129" s="637"/>
      <c r="Z129" s="637"/>
    </row>
    <row r="130" spans="1:26" ht="16" customHeight="1" thickBot="1">
      <c r="A130" s="314"/>
      <c r="B130" s="983"/>
      <c r="C130" s="984"/>
      <c r="D130" s="984"/>
      <c r="E130" s="984"/>
      <c r="F130" s="984"/>
      <c r="G130" s="984"/>
      <c r="H130" s="984"/>
      <c r="I130" s="984"/>
      <c r="J130" s="985"/>
      <c r="K130" s="1074" t="str">
        <f>IF(SUM(K129,M129)=0,"",SUM(K129,M129))</f>
        <v/>
      </c>
      <c r="L130" s="1075"/>
      <c r="M130" s="1075"/>
      <c r="N130" s="1076"/>
      <c r="O130" s="1068"/>
      <c r="P130" s="1192"/>
      <c r="Q130" s="604"/>
      <c r="R130" s="604"/>
      <c r="S130" s="615"/>
      <c r="T130" s="636"/>
      <c r="U130" s="596"/>
      <c r="V130" s="604"/>
      <c r="W130" s="604"/>
      <c r="X130" s="604"/>
      <c r="Y130" s="637"/>
      <c r="Z130" s="637"/>
    </row>
    <row r="131" spans="1:26" ht="24" customHeight="1" thickBot="1">
      <c r="A131" s="382"/>
      <c r="B131" s="1193" t="s">
        <v>580</v>
      </c>
      <c r="C131" s="1194"/>
      <c r="D131" s="1194"/>
      <c r="E131" s="1194"/>
      <c r="F131" s="1194"/>
      <c r="G131" s="1194"/>
      <c r="H131" s="1194"/>
      <c r="I131" s="1194"/>
      <c r="J131" s="1194"/>
      <c r="K131" s="1194"/>
      <c r="L131" s="1194"/>
      <c r="M131" s="1194"/>
      <c r="N131" s="1194"/>
      <c r="O131" s="1195"/>
      <c r="P131" s="383">
        <f>SUM(P101,P103:P107,P109:P111,P113:P114,P116:P118,P120:P121,P123,P126:P128)</f>
        <v>0</v>
      </c>
      <c r="Q131" s="604"/>
      <c r="R131" s="604"/>
      <c r="S131" s="604"/>
      <c r="T131" s="638"/>
      <c r="U131" s="596"/>
      <c r="V131" s="639"/>
      <c r="W131" s="639"/>
      <c r="X131" s="639"/>
      <c r="Y131" s="640"/>
      <c r="Z131" s="640"/>
    </row>
    <row r="132" spans="1:26" ht="50.15" customHeight="1" thickBot="1">
      <c r="A132" s="314"/>
      <c r="B132" s="787"/>
      <c r="C132" s="788">
        <v>9</v>
      </c>
      <c r="D132" s="788" t="s">
        <v>275</v>
      </c>
      <c r="E132" s="789"/>
      <c r="F132" s="789"/>
      <c r="G132" s="789"/>
      <c r="H132" s="789"/>
      <c r="I132" s="789"/>
      <c r="J132" s="790" t="s">
        <v>276</v>
      </c>
      <c r="K132" s="790" t="s">
        <v>409</v>
      </c>
      <c r="L132" s="1206" t="s">
        <v>277</v>
      </c>
      <c r="M132" s="1207"/>
      <c r="N132" s="966" t="s">
        <v>448</v>
      </c>
      <c r="O132" s="967"/>
      <c r="P132" s="791" t="s">
        <v>581</v>
      </c>
      <c r="Q132" s="604"/>
      <c r="R132" s="604"/>
      <c r="S132" s="631"/>
      <c r="T132" s="600"/>
      <c r="U132" s="601"/>
      <c r="V132" s="612"/>
      <c r="W132" s="612"/>
      <c r="X132" s="612"/>
      <c r="Y132" s="613"/>
      <c r="Z132" s="613"/>
    </row>
    <row r="133" spans="1:26" ht="16" customHeight="1">
      <c r="A133" s="314"/>
      <c r="B133" s="571"/>
      <c r="C133" s="466"/>
      <c r="D133" s="662">
        <v>9.1</v>
      </c>
      <c r="E133" s="948" t="s">
        <v>487</v>
      </c>
      <c r="F133" s="948"/>
      <c r="G133" s="948"/>
      <c r="H133" s="948"/>
      <c r="I133" s="949"/>
      <c r="J133" s="785" t="s">
        <v>279</v>
      </c>
      <c r="K133" s="786"/>
      <c r="L133" s="950"/>
      <c r="M133" s="951"/>
      <c r="N133" s="1196" t="s">
        <v>244</v>
      </c>
      <c r="O133" s="1197"/>
      <c r="P133" s="442" t="str">
        <f>IF(OR(J198="",J198&lt;0), "",IF(J198=0,2,IF(J198&lt;10,1.5,IF(J198&lt;15,1,IF(J198&lt;20,0.5,0)))))</f>
        <v/>
      </c>
      <c r="Q133" s="604"/>
      <c r="R133" s="604"/>
      <c r="S133" s="611"/>
      <c r="T133" s="600" t="str">
        <f>IF(N133&lt;&gt;"",N133,"")</f>
        <v>N.A</v>
      </c>
      <c r="U133" s="601" t="s">
        <v>399</v>
      </c>
      <c r="V133" s="634"/>
      <c r="W133" s="612"/>
      <c r="X133" s="612"/>
      <c r="Y133" s="612"/>
      <c r="Z133" s="612"/>
    </row>
    <row r="134" spans="1:26" ht="16" customHeight="1" thickBot="1">
      <c r="A134" s="314"/>
      <c r="B134" s="295"/>
      <c r="C134" s="302"/>
      <c r="D134" s="320">
        <v>9.1999999999999993</v>
      </c>
      <c r="E134" s="1061" t="s">
        <v>488</v>
      </c>
      <c r="F134" s="1061"/>
      <c r="G134" s="1061"/>
      <c r="H134" s="1061"/>
      <c r="I134" s="1061"/>
      <c r="J134" s="404" t="s">
        <v>281</v>
      </c>
      <c r="K134" s="449" t="s">
        <v>244</v>
      </c>
      <c r="L134" s="932"/>
      <c r="M134" s="933"/>
      <c r="N134" s="932"/>
      <c r="O134" s="933"/>
      <c r="P134" s="116" t="str">
        <f ca="1">IF(OR(J206="",K206=""), " ",IF(J206=0,3,INDIRECT(J206&amp;K206)))</f>
        <v xml:space="preserve"> </v>
      </c>
      <c r="Q134" s="604"/>
      <c r="R134" s="604"/>
      <c r="S134" s="611"/>
      <c r="T134" s="600" t="str">
        <f>IF(N134&lt;&gt;"",N134,"")</f>
        <v/>
      </c>
      <c r="U134" s="601" t="s">
        <v>400</v>
      </c>
      <c r="V134" s="634"/>
      <c r="W134" s="612"/>
      <c r="X134" s="612"/>
      <c r="Y134" s="612"/>
      <c r="Z134" s="612"/>
    </row>
    <row r="135" spans="1:26" ht="27" customHeight="1" thickBot="1">
      <c r="A135" s="314"/>
      <c r="B135" s="996" t="s">
        <v>582</v>
      </c>
      <c r="C135" s="997"/>
      <c r="D135" s="997"/>
      <c r="E135" s="997"/>
      <c r="F135" s="997"/>
      <c r="G135" s="997"/>
      <c r="H135" s="997"/>
      <c r="I135" s="997"/>
      <c r="J135" s="997"/>
      <c r="K135" s="997"/>
      <c r="L135" s="997"/>
      <c r="M135" s="997"/>
      <c r="N135" s="997"/>
      <c r="O135" s="998"/>
      <c r="P135" s="383">
        <f ca="1">IF(SUM(P133:P134)&gt;5,5,(SUM(P133:P134)))</f>
        <v>0</v>
      </c>
      <c r="Q135" s="604"/>
      <c r="R135" s="604"/>
      <c r="S135" s="604"/>
      <c r="T135" s="638"/>
      <c r="U135" s="596"/>
      <c r="V135" s="639"/>
      <c r="W135" s="639"/>
      <c r="X135" s="639"/>
      <c r="Y135" s="640"/>
      <c r="Z135" s="640"/>
    </row>
    <row r="136" spans="1:26" s="6" customFormat="1" ht="27.75" customHeight="1" thickBot="1">
      <c r="A136" s="292"/>
      <c r="B136" s="996" t="s">
        <v>583</v>
      </c>
      <c r="C136" s="997"/>
      <c r="D136" s="997"/>
      <c r="E136" s="997"/>
      <c r="F136" s="997"/>
      <c r="G136" s="997"/>
      <c r="H136" s="997"/>
      <c r="I136" s="997"/>
      <c r="J136" s="997"/>
      <c r="K136" s="997"/>
      <c r="L136" s="997"/>
      <c r="M136" s="997"/>
      <c r="N136" s="997"/>
      <c r="O136" s="998"/>
      <c r="P136" s="383">
        <f ca="1">IF((P131+P135)&gt;45,45,(P131+P135))</f>
        <v>0</v>
      </c>
      <c r="Q136" s="594"/>
      <c r="R136" s="594"/>
      <c r="S136" s="620"/>
      <c r="T136" s="621"/>
      <c r="U136" s="617"/>
      <c r="V136" s="618"/>
      <c r="W136" s="618"/>
      <c r="X136" s="618"/>
      <c r="Y136" s="619"/>
      <c r="Z136" s="619"/>
    </row>
    <row r="137" spans="1:26" ht="12" customHeight="1">
      <c r="A137" s="314"/>
      <c r="B137" s="934"/>
      <c r="C137" s="936">
        <v>10</v>
      </c>
      <c r="D137" s="936" t="s">
        <v>457</v>
      </c>
      <c r="E137" s="936"/>
      <c r="F137" s="936"/>
      <c r="G137" s="936"/>
      <c r="H137" s="936"/>
      <c r="I137" s="936"/>
      <c r="J137" s="938"/>
      <c r="K137" s="940" t="s">
        <v>2</v>
      </c>
      <c r="L137" s="942" t="s">
        <v>407</v>
      </c>
      <c r="M137" s="943"/>
      <c r="N137" s="944" t="s">
        <v>584</v>
      </c>
      <c r="O137" s="945"/>
      <c r="P137" s="924" t="s">
        <v>581</v>
      </c>
      <c r="Q137" s="604"/>
      <c r="R137" s="604"/>
      <c r="S137" s="604"/>
      <c r="T137" s="638"/>
      <c r="U137" s="644"/>
      <c r="V137" s="601"/>
      <c r="W137" s="639"/>
      <c r="X137" s="639"/>
      <c r="Y137" s="640"/>
      <c r="Z137" s="640"/>
    </row>
    <row r="138" spans="1:26" ht="18" customHeight="1" thickBot="1">
      <c r="A138" s="314"/>
      <c r="B138" s="935"/>
      <c r="C138" s="937"/>
      <c r="D138" s="937"/>
      <c r="E138" s="937"/>
      <c r="F138" s="937"/>
      <c r="G138" s="937"/>
      <c r="H138" s="937"/>
      <c r="I138" s="937"/>
      <c r="J138" s="939"/>
      <c r="K138" s="941"/>
      <c r="L138" s="779" t="s">
        <v>585</v>
      </c>
      <c r="M138" s="779" t="s">
        <v>586</v>
      </c>
      <c r="N138" s="946"/>
      <c r="O138" s="947"/>
      <c r="P138" s="925"/>
      <c r="Q138" s="604"/>
      <c r="R138" s="604"/>
      <c r="S138" s="645"/>
      <c r="T138" s="638"/>
      <c r="U138" s="601"/>
      <c r="V138" s="601"/>
      <c r="W138" s="639"/>
      <c r="X138" s="639"/>
      <c r="Y138" s="640"/>
      <c r="Z138" s="640"/>
    </row>
    <row r="139" spans="1:26" ht="37" customHeight="1">
      <c r="A139" s="314"/>
      <c r="B139" s="783"/>
      <c r="C139" s="784"/>
      <c r="D139" s="776" t="s">
        <v>589</v>
      </c>
      <c r="E139" s="960" t="s">
        <v>587</v>
      </c>
      <c r="F139" s="960"/>
      <c r="G139" s="960"/>
      <c r="H139" s="960"/>
      <c r="I139" s="960"/>
      <c r="J139" s="961"/>
      <c r="K139" s="703" t="s">
        <v>244</v>
      </c>
      <c r="L139" s="703"/>
      <c r="M139" s="734">
        <v>2</v>
      </c>
      <c r="N139" s="950"/>
      <c r="O139" s="951"/>
      <c r="P139" s="442" t="str">
        <f t="shared" ref="P139:P145" si="7">IF(N139&gt;100,"incorrect entry",IF(N139&gt;=90,M139,IF(N139&gt;=70,L139,"")))</f>
        <v/>
      </c>
      <c r="Q139" s="661"/>
      <c r="R139" s="604"/>
      <c r="S139" s="604"/>
      <c r="T139" s="600" t="str">
        <f t="shared" ref="T139:T145" si="8">IF(N139&lt;&gt;"",N139,"")</f>
        <v/>
      </c>
      <c r="U139" s="601" t="s">
        <v>165</v>
      </c>
      <c r="V139" s="600" t="str">
        <f t="shared" ref="V139:V145" si="9">IF(ISNUMBER(P139),P139,"0.00")</f>
        <v>0.00</v>
      </c>
      <c r="W139" s="602"/>
      <c r="X139" s="602"/>
      <c r="Y139" s="603"/>
      <c r="Z139" s="603"/>
    </row>
    <row r="140" spans="1:26" ht="37" customHeight="1">
      <c r="A140" s="314"/>
      <c r="B140" s="566"/>
      <c r="C140" s="567"/>
      <c r="D140" s="704" t="s">
        <v>590</v>
      </c>
      <c r="E140" s="954" t="s">
        <v>588</v>
      </c>
      <c r="F140" s="954"/>
      <c r="G140" s="954"/>
      <c r="H140" s="954"/>
      <c r="I140" s="954"/>
      <c r="J140" s="955" t="s">
        <v>3</v>
      </c>
      <c r="K140" s="703" t="s">
        <v>244</v>
      </c>
      <c r="L140" s="703"/>
      <c r="M140" s="321">
        <v>2</v>
      </c>
      <c r="N140" s="930"/>
      <c r="O140" s="931"/>
      <c r="P140" s="116" t="str">
        <f t="shared" si="7"/>
        <v/>
      </c>
      <c r="Q140" s="604"/>
      <c r="R140" s="604"/>
      <c r="S140" s="604"/>
      <c r="T140" s="600" t="str">
        <f t="shared" si="8"/>
        <v/>
      </c>
      <c r="U140" s="601" t="s">
        <v>165</v>
      </c>
      <c r="V140" s="600" t="str">
        <f t="shared" si="9"/>
        <v>0.00</v>
      </c>
      <c r="W140" s="602"/>
      <c r="X140" s="602"/>
      <c r="Y140" s="603"/>
      <c r="Z140" s="603"/>
    </row>
    <row r="141" spans="1:26" ht="37" customHeight="1">
      <c r="A141" s="314"/>
      <c r="B141" s="566"/>
      <c r="C141" s="567"/>
      <c r="D141" s="704" t="s">
        <v>591</v>
      </c>
      <c r="E141" s="954" t="s">
        <v>594</v>
      </c>
      <c r="F141" s="954"/>
      <c r="G141" s="954"/>
      <c r="H141" s="954"/>
      <c r="I141" s="954"/>
      <c r="J141" s="955" t="s">
        <v>3</v>
      </c>
      <c r="K141" s="703" t="s">
        <v>244</v>
      </c>
      <c r="L141" s="703"/>
      <c r="M141" s="321">
        <v>2</v>
      </c>
      <c r="N141" s="930"/>
      <c r="O141" s="931"/>
      <c r="P141" s="116" t="str">
        <f t="shared" si="7"/>
        <v/>
      </c>
      <c r="Q141" s="604"/>
      <c r="R141" s="604"/>
      <c r="S141" s="604"/>
      <c r="T141" s="600" t="str">
        <f t="shared" si="8"/>
        <v/>
      </c>
      <c r="U141" s="601" t="s">
        <v>165</v>
      </c>
      <c r="V141" s="600" t="str">
        <f t="shared" si="9"/>
        <v>0.00</v>
      </c>
      <c r="W141" s="602"/>
      <c r="X141" s="602"/>
      <c r="Y141" s="603"/>
      <c r="Z141" s="603"/>
    </row>
    <row r="142" spans="1:26" ht="27" customHeight="1">
      <c r="A142" s="314"/>
      <c r="B142" s="564"/>
      <c r="C142" s="565"/>
      <c r="D142" s="704">
        <v>10.199999999999999</v>
      </c>
      <c r="E142" s="954" t="s">
        <v>595</v>
      </c>
      <c r="F142" s="954"/>
      <c r="G142" s="954"/>
      <c r="H142" s="954"/>
      <c r="I142" s="954"/>
      <c r="J142" s="955" t="s">
        <v>3</v>
      </c>
      <c r="K142" s="702" t="s">
        <v>244</v>
      </c>
      <c r="L142" s="321">
        <v>0.5</v>
      </c>
      <c r="M142" s="321">
        <v>1.5</v>
      </c>
      <c r="N142" s="930"/>
      <c r="O142" s="931"/>
      <c r="P142" s="116" t="str">
        <f t="shared" si="7"/>
        <v/>
      </c>
      <c r="Q142" s="604"/>
      <c r="R142" s="604"/>
      <c r="S142" s="604"/>
      <c r="T142" s="600" t="str">
        <f t="shared" si="8"/>
        <v/>
      </c>
      <c r="U142" s="601" t="s">
        <v>188</v>
      </c>
      <c r="V142" s="600" t="str">
        <f t="shared" si="9"/>
        <v>0.00</v>
      </c>
      <c r="W142" s="602"/>
      <c r="X142" s="602"/>
      <c r="Y142" s="603"/>
      <c r="Z142" s="603"/>
    </row>
    <row r="143" spans="1:26" ht="27" customHeight="1">
      <c r="A143" s="314"/>
      <c r="B143" s="566"/>
      <c r="C143" s="567"/>
      <c r="D143" s="704">
        <v>10.3</v>
      </c>
      <c r="E143" s="962" t="s">
        <v>596</v>
      </c>
      <c r="F143" s="962"/>
      <c r="G143" s="962"/>
      <c r="H143" s="962"/>
      <c r="I143" s="962"/>
      <c r="J143" s="963" t="s">
        <v>123</v>
      </c>
      <c r="K143" s="702" t="s">
        <v>244</v>
      </c>
      <c r="L143" s="321">
        <v>0.5</v>
      </c>
      <c r="M143" s="321">
        <v>1</v>
      </c>
      <c r="N143" s="964"/>
      <c r="O143" s="965"/>
      <c r="P143" s="116" t="str">
        <f t="shared" si="7"/>
        <v/>
      </c>
      <c r="Q143" s="604"/>
      <c r="R143" s="604"/>
      <c r="S143" s="604"/>
      <c r="T143" s="600" t="str">
        <f t="shared" si="8"/>
        <v/>
      </c>
      <c r="U143" s="601" t="s">
        <v>195</v>
      </c>
      <c r="V143" s="600" t="str">
        <f t="shared" si="9"/>
        <v>0.00</v>
      </c>
      <c r="W143" s="602"/>
      <c r="X143" s="602"/>
      <c r="Y143" s="603"/>
      <c r="Z143" s="603"/>
    </row>
    <row r="144" spans="1:26" ht="37" customHeight="1">
      <c r="A144" s="314"/>
      <c r="B144" s="564"/>
      <c r="C144" s="565"/>
      <c r="D144" s="704" t="s">
        <v>592</v>
      </c>
      <c r="E144" s="956" t="s">
        <v>597</v>
      </c>
      <c r="F144" s="956"/>
      <c r="G144" s="956"/>
      <c r="H144" s="956"/>
      <c r="I144" s="956"/>
      <c r="J144" s="957" t="s">
        <v>3</v>
      </c>
      <c r="K144" s="702" t="s">
        <v>244</v>
      </c>
      <c r="L144" s="321">
        <v>1</v>
      </c>
      <c r="M144" s="321">
        <v>2</v>
      </c>
      <c r="N144" s="930"/>
      <c r="O144" s="931"/>
      <c r="P144" s="116" t="str">
        <f t="shared" si="7"/>
        <v/>
      </c>
      <c r="Q144" s="604"/>
      <c r="R144" s="604"/>
      <c r="S144" s="604"/>
      <c r="T144" s="600" t="str">
        <f t="shared" si="8"/>
        <v/>
      </c>
      <c r="U144" s="601" t="s">
        <v>169</v>
      </c>
      <c r="V144" s="600" t="str">
        <f t="shared" si="9"/>
        <v>0.00</v>
      </c>
      <c r="W144" s="602"/>
      <c r="X144" s="602"/>
      <c r="Y144" s="603"/>
      <c r="Z144" s="603"/>
    </row>
    <row r="145" spans="1:26" ht="37" customHeight="1" thickBot="1">
      <c r="A145" s="314"/>
      <c r="B145" s="568"/>
      <c r="C145" s="569"/>
      <c r="D145" s="705" t="s">
        <v>593</v>
      </c>
      <c r="E145" s="958" t="s">
        <v>598</v>
      </c>
      <c r="F145" s="958"/>
      <c r="G145" s="958"/>
      <c r="H145" s="958"/>
      <c r="I145" s="958"/>
      <c r="J145" s="959" t="s">
        <v>123</v>
      </c>
      <c r="K145" s="449" t="s">
        <v>244</v>
      </c>
      <c r="L145" s="709">
        <v>1</v>
      </c>
      <c r="M145" s="709">
        <v>2</v>
      </c>
      <c r="N145" s="932"/>
      <c r="O145" s="933"/>
      <c r="P145" s="441" t="str">
        <f t="shared" si="7"/>
        <v/>
      </c>
      <c r="Q145" s="604"/>
      <c r="R145" s="604"/>
      <c r="S145" s="604"/>
      <c r="T145" s="600" t="str">
        <f t="shared" si="8"/>
        <v/>
      </c>
      <c r="U145" s="601" t="s">
        <v>169</v>
      </c>
      <c r="V145" s="600" t="str">
        <f t="shared" si="9"/>
        <v>0.00</v>
      </c>
      <c r="W145" s="602"/>
      <c r="X145" s="602"/>
      <c r="Y145" s="603"/>
      <c r="Z145" s="603"/>
    </row>
    <row r="146" spans="1:26" ht="12" customHeight="1">
      <c r="A146" s="314"/>
      <c r="B146" s="934"/>
      <c r="C146" s="936">
        <v>11</v>
      </c>
      <c r="D146" s="936" t="s">
        <v>599</v>
      </c>
      <c r="E146" s="936"/>
      <c r="F146" s="936"/>
      <c r="G146" s="936"/>
      <c r="H146" s="936"/>
      <c r="I146" s="936"/>
      <c r="J146" s="938"/>
      <c r="K146" s="940" t="s">
        <v>2</v>
      </c>
      <c r="L146" s="942" t="s">
        <v>407</v>
      </c>
      <c r="M146" s="943"/>
      <c r="N146" s="944" t="s">
        <v>584</v>
      </c>
      <c r="O146" s="945"/>
      <c r="P146" s="924" t="s">
        <v>581</v>
      </c>
      <c r="Q146" s="604"/>
      <c r="R146" s="604"/>
      <c r="S146" s="604"/>
      <c r="T146" s="638"/>
      <c r="U146" s="644"/>
      <c r="V146" s="601"/>
      <c r="W146" s="639"/>
      <c r="X146" s="639"/>
      <c r="Y146" s="640"/>
      <c r="Z146" s="640"/>
    </row>
    <row r="147" spans="1:26" ht="18" customHeight="1" thickBot="1">
      <c r="A147" s="314"/>
      <c r="B147" s="935"/>
      <c r="C147" s="937"/>
      <c r="D147" s="937"/>
      <c r="E147" s="937"/>
      <c r="F147" s="937"/>
      <c r="G147" s="937"/>
      <c r="H147" s="937"/>
      <c r="I147" s="937"/>
      <c r="J147" s="939"/>
      <c r="K147" s="941"/>
      <c r="L147" s="779" t="s">
        <v>585</v>
      </c>
      <c r="M147" s="779" t="s">
        <v>586</v>
      </c>
      <c r="N147" s="946"/>
      <c r="O147" s="947"/>
      <c r="P147" s="925"/>
      <c r="Q147" s="604"/>
      <c r="R147" s="604"/>
      <c r="S147" s="645"/>
      <c r="T147" s="638"/>
      <c r="U147" s="601"/>
      <c r="V147" s="601"/>
      <c r="W147" s="639"/>
      <c r="X147" s="639"/>
      <c r="Y147" s="640"/>
      <c r="Z147" s="640"/>
    </row>
    <row r="148" spans="1:26" ht="12" customHeight="1">
      <c r="A148" s="314"/>
      <c r="B148" s="571"/>
      <c r="C148" s="572"/>
      <c r="D148" s="662">
        <v>11.1</v>
      </c>
      <c r="E148" s="948" t="s">
        <v>20</v>
      </c>
      <c r="F148" s="948"/>
      <c r="G148" s="948"/>
      <c r="H148" s="948"/>
      <c r="I148" s="948"/>
      <c r="J148" s="949" t="s">
        <v>123</v>
      </c>
      <c r="K148" s="385" t="s">
        <v>123</v>
      </c>
      <c r="L148" s="734">
        <v>0.75</v>
      </c>
      <c r="M148" s="734">
        <v>1</v>
      </c>
      <c r="N148" s="950"/>
      <c r="O148" s="951"/>
      <c r="P148" s="442" t="str">
        <f>IF(N148&gt;100,"incorrect entry",IF(N148&gt;=90,M148,IF(N148&gt;=70,L148,"")))</f>
        <v/>
      </c>
      <c r="Q148" s="604"/>
      <c r="R148" s="604"/>
      <c r="S148" s="604"/>
      <c r="T148" s="600" t="str">
        <f>IF(N148&lt;&gt;"",N148,"")</f>
        <v/>
      </c>
      <c r="U148" s="601" t="s">
        <v>169</v>
      </c>
      <c r="V148" s="600" t="str">
        <f>IF(ISNUMBER(P148),P148,"0.00")</f>
        <v>0.00</v>
      </c>
      <c r="W148" s="602"/>
      <c r="X148" s="602"/>
      <c r="Y148" s="603"/>
      <c r="Z148" s="603"/>
    </row>
    <row r="149" spans="1:26" ht="12" customHeight="1">
      <c r="A149" s="314"/>
      <c r="B149" s="323"/>
      <c r="C149" s="324"/>
      <c r="D149" s="325">
        <v>11.2</v>
      </c>
      <c r="E149" s="952" t="s">
        <v>411</v>
      </c>
      <c r="F149" s="952"/>
      <c r="G149" s="952"/>
      <c r="H149" s="952"/>
      <c r="I149" s="952"/>
      <c r="J149" s="953" t="s">
        <v>3</v>
      </c>
      <c r="K149" s="331" t="s">
        <v>3</v>
      </c>
      <c r="L149" s="321">
        <v>0.75</v>
      </c>
      <c r="M149" s="321">
        <v>1</v>
      </c>
      <c r="N149" s="950"/>
      <c r="O149" s="951"/>
      <c r="P149" s="116" t="str">
        <f>IF(N149&gt;100,"incorrect entry",IF(N149&gt;=90,M149,IF(N149&gt;=70,L149,"")))</f>
        <v/>
      </c>
      <c r="Q149" s="604"/>
      <c r="R149" s="604"/>
      <c r="S149" s="604"/>
      <c r="T149" s="600" t="str">
        <f>IF(N149&lt;&gt;"",N149,"")</f>
        <v/>
      </c>
      <c r="U149" s="601" t="s">
        <v>195</v>
      </c>
      <c r="V149" s="600" t="str">
        <f>IF(ISNUMBER(P149),P149,"0.00")</f>
        <v>0.00</v>
      </c>
      <c r="W149" s="602"/>
      <c r="X149" s="602"/>
      <c r="Y149" s="603"/>
      <c r="Z149" s="603"/>
    </row>
    <row r="150" spans="1:26" ht="12" customHeight="1">
      <c r="A150" s="314"/>
      <c r="B150" s="323"/>
      <c r="C150" s="324"/>
      <c r="D150" s="325" t="s">
        <v>600</v>
      </c>
      <c r="E150" s="918" t="s">
        <v>201</v>
      </c>
      <c r="F150" s="918"/>
      <c r="G150" s="918"/>
      <c r="H150" s="918"/>
      <c r="I150" s="918"/>
      <c r="J150" s="919"/>
      <c r="K150" s="385" t="s">
        <v>3</v>
      </c>
      <c r="L150" s="321">
        <v>1.5</v>
      </c>
      <c r="M150" s="321">
        <v>2</v>
      </c>
      <c r="N150" s="930"/>
      <c r="O150" s="931"/>
      <c r="P150" s="116" t="str">
        <f>IF(N150&gt;100,"incorrect entry",IF(N150&gt;=90,M150,IF(N150&gt;=70,L150,"")))</f>
        <v/>
      </c>
      <c r="Q150" s="604"/>
      <c r="R150" s="604"/>
      <c r="S150" s="604"/>
      <c r="T150" s="600" t="str">
        <f>IF(N150&lt;&gt;"",N150,"")</f>
        <v/>
      </c>
      <c r="U150" s="601" t="s">
        <v>196</v>
      </c>
      <c r="V150" s="600" t="str">
        <f>IF(ISNUMBER(P150),P150,"0.00")</f>
        <v>0.00</v>
      </c>
      <c r="W150" s="602"/>
      <c r="X150" s="602"/>
      <c r="Y150" s="603"/>
      <c r="Z150" s="603"/>
    </row>
    <row r="151" spans="1:26" ht="12" customHeight="1">
      <c r="A151" s="314"/>
      <c r="B151" s="298"/>
      <c r="C151" s="660" t="s">
        <v>486</v>
      </c>
      <c r="D151" s="325" t="s">
        <v>601</v>
      </c>
      <c r="E151" s="918" t="s">
        <v>202</v>
      </c>
      <c r="F151" s="918"/>
      <c r="G151" s="918"/>
      <c r="H151" s="918"/>
      <c r="I151" s="918"/>
      <c r="J151" s="919"/>
      <c r="K151" s="331" t="s">
        <v>3</v>
      </c>
      <c r="L151" s="321">
        <v>0.75</v>
      </c>
      <c r="M151" s="321">
        <v>1</v>
      </c>
      <c r="N151" s="930"/>
      <c r="O151" s="931"/>
      <c r="P151" s="116" t="str">
        <f>IF(N151&gt;100,"incorrect entry",IF(N151&gt;=90,M151,IF(N151&gt;=70,L151,"")))</f>
        <v/>
      </c>
      <c r="Q151" s="604"/>
      <c r="R151" s="604"/>
      <c r="S151" s="604"/>
      <c r="T151" s="600" t="str">
        <f>IF(N151&lt;&gt;"",N151,"")</f>
        <v/>
      </c>
      <c r="U151" s="601" t="s">
        <v>197</v>
      </c>
      <c r="V151" s="600" t="str">
        <f>IF(ISNUMBER(P151),P151,"0.00")</f>
        <v>0.00</v>
      </c>
      <c r="W151" s="602"/>
      <c r="X151" s="602"/>
      <c r="Y151" s="603"/>
      <c r="Z151" s="603"/>
    </row>
    <row r="152" spans="1:26" ht="12" customHeight="1" thickBot="1">
      <c r="A152" s="314"/>
      <c r="B152" s="303"/>
      <c r="C152" s="706"/>
      <c r="D152" s="707">
        <v>11.4</v>
      </c>
      <c r="E152" s="914" t="s">
        <v>245</v>
      </c>
      <c r="F152" s="914"/>
      <c r="G152" s="914"/>
      <c r="H152" s="914"/>
      <c r="I152" s="914"/>
      <c r="J152" s="915"/>
      <c r="K152" s="708" t="s">
        <v>246</v>
      </c>
      <c r="L152" s="709">
        <v>1.5</v>
      </c>
      <c r="M152" s="709">
        <v>2</v>
      </c>
      <c r="N152" s="932"/>
      <c r="O152" s="933"/>
      <c r="P152" s="441" t="str">
        <f>IF(N152&gt;100,"incorrect entry",IF(N152&gt;=90,M152,IF(N152&gt;=70,L152,"")))</f>
        <v/>
      </c>
      <c r="Q152" s="604"/>
      <c r="R152" s="604"/>
      <c r="S152" s="604"/>
      <c r="T152" s="600" t="str">
        <f>IF(N152&lt;&gt;"",N152,"")</f>
        <v/>
      </c>
      <c r="U152" s="601" t="s">
        <v>401</v>
      </c>
      <c r="V152" s="600" t="str">
        <f>IF(ISNUMBER(P152),P152,"0.00")</f>
        <v>0.00</v>
      </c>
      <c r="W152" s="602"/>
      <c r="X152" s="602"/>
      <c r="Y152" s="603"/>
      <c r="Z152" s="603"/>
    </row>
    <row r="153" spans="1:26" ht="12" customHeight="1">
      <c r="A153" s="314"/>
      <c r="B153" s="934"/>
      <c r="C153" s="936">
        <v>12</v>
      </c>
      <c r="D153" s="936" t="s">
        <v>1</v>
      </c>
      <c r="E153" s="936"/>
      <c r="F153" s="936"/>
      <c r="G153" s="936"/>
      <c r="H153" s="936"/>
      <c r="I153" s="936"/>
      <c r="J153" s="938"/>
      <c r="K153" s="940" t="s">
        <v>2</v>
      </c>
      <c r="L153" s="942" t="s">
        <v>407</v>
      </c>
      <c r="M153" s="943"/>
      <c r="N153" s="944" t="s">
        <v>584</v>
      </c>
      <c r="O153" s="945"/>
      <c r="P153" s="924" t="s">
        <v>581</v>
      </c>
      <c r="Q153" s="604"/>
      <c r="R153" s="604"/>
      <c r="S153" s="604"/>
      <c r="T153" s="638"/>
      <c r="U153" s="644"/>
      <c r="V153" s="601"/>
      <c r="W153" s="639"/>
      <c r="X153" s="639"/>
      <c r="Y153" s="640"/>
      <c r="Z153" s="640"/>
    </row>
    <row r="154" spans="1:26" ht="18" customHeight="1" thickBot="1">
      <c r="A154" s="314"/>
      <c r="B154" s="935"/>
      <c r="C154" s="937"/>
      <c r="D154" s="937"/>
      <c r="E154" s="937"/>
      <c r="F154" s="937"/>
      <c r="G154" s="937"/>
      <c r="H154" s="937"/>
      <c r="I154" s="937"/>
      <c r="J154" s="939"/>
      <c r="K154" s="941"/>
      <c r="L154" s="779" t="s">
        <v>609</v>
      </c>
      <c r="M154" s="779" t="s">
        <v>610</v>
      </c>
      <c r="N154" s="946"/>
      <c r="O154" s="947"/>
      <c r="P154" s="925"/>
      <c r="Q154" s="604"/>
      <c r="R154" s="604"/>
      <c r="S154" s="645"/>
      <c r="T154" s="638"/>
      <c r="U154" s="601"/>
      <c r="V154" s="601"/>
      <c r="W154" s="639"/>
      <c r="X154" s="639"/>
      <c r="Y154" s="640"/>
      <c r="Z154" s="640"/>
    </row>
    <row r="155" spans="1:26" ht="50.15" customHeight="1">
      <c r="A155" s="314"/>
      <c r="B155" s="780"/>
      <c r="C155" s="781"/>
      <c r="D155" s="662">
        <v>12.1</v>
      </c>
      <c r="E155" s="926" t="s">
        <v>602</v>
      </c>
      <c r="F155" s="926"/>
      <c r="G155" s="926"/>
      <c r="H155" s="926"/>
      <c r="I155" s="926"/>
      <c r="J155" s="927"/>
      <c r="K155" s="720" t="s">
        <v>244</v>
      </c>
      <c r="L155" s="734">
        <v>1</v>
      </c>
      <c r="M155" s="734">
        <v>2</v>
      </c>
      <c r="N155" s="920"/>
      <c r="O155" s="921"/>
      <c r="P155" s="782" t="str">
        <f>IF(N155&gt;100,"incorrect entry",IF(N155&gt;=80,M155,IF(N155&gt;=65,L155,IF(N155&lt;0,"incorrect entry"," "))))</f>
        <v xml:space="preserve"> </v>
      </c>
      <c r="Q155" s="604"/>
      <c r="R155" s="646"/>
      <c r="S155" s="646"/>
      <c r="T155" s="600" t="str">
        <f>IF(O155&lt;&gt;"",O155,"")</f>
        <v/>
      </c>
      <c r="U155" s="601" t="s">
        <v>248</v>
      </c>
      <c r="V155" s="600" t="str">
        <f t="shared" ref="V155:V163" si="10">IF(ISNUMBER(P155),P155,"0.00")</f>
        <v>0.00</v>
      </c>
      <c r="W155" s="602"/>
      <c r="X155" s="602"/>
      <c r="Y155" s="603"/>
      <c r="Z155" s="603"/>
    </row>
    <row r="156" spans="1:26" ht="13.5" customHeight="1">
      <c r="A156" s="314"/>
      <c r="B156" s="323"/>
      <c r="C156" s="324"/>
      <c r="D156" s="325">
        <v>12.2</v>
      </c>
      <c r="E156" s="928" t="s">
        <v>603</v>
      </c>
      <c r="F156" s="928"/>
      <c r="G156" s="928"/>
      <c r="H156" s="928"/>
      <c r="I156" s="928"/>
      <c r="J156" s="929"/>
      <c r="K156" s="386" t="s">
        <v>244</v>
      </c>
      <c r="L156" s="321">
        <v>0.5</v>
      </c>
      <c r="M156" s="321">
        <v>1.5</v>
      </c>
      <c r="N156" s="922"/>
      <c r="O156" s="923"/>
      <c r="P156" s="248" t="str">
        <f t="shared" ref="P156:P163" si="11">IF(N156&gt;100,"incorrect entry",IF(N156&gt;=80,M156,IF(N156&gt;=65,L156,IF(N156&lt;0,"incorrect entry"," "))))</f>
        <v xml:space="preserve"> </v>
      </c>
      <c r="Q156" s="604"/>
      <c r="R156" s="646"/>
      <c r="S156" s="646"/>
      <c r="T156" s="600"/>
      <c r="U156" s="601" t="s">
        <v>310</v>
      </c>
      <c r="V156" s="600" t="str">
        <f t="shared" si="10"/>
        <v>0.00</v>
      </c>
      <c r="W156" s="602"/>
      <c r="X156" s="602"/>
      <c r="Y156" s="603"/>
      <c r="Z156" s="603"/>
    </row>
    <row r="157" spans="1:26" s="455" customFormat="1" ht="13.5" customHeight="1">
      <c r="A157" s="450"/>
      <c r="B157" s="451"/>
      <c r="C157" s="452"/>
      <c r="D157" s="453">
        <v>12.3</v>
      </c>
      <c r="E157" s="928" t="s">
        <v>604</v>
      </c>
      <c r="F157" s="928"/>
      <c r="G157" s="928"/>
      <c r="H157" s="928"/>
      <c r="I157" s="928"/>
      <c r="J157" s="929"/>
      <c r="K157" s="454" t="s">
        <v>244</v>
      </c>
      <c r="L157" s="321">
        <v>0.5</v>
      </c>
      <c r="M157" s="321">
        <v>1</v>
      </c>
      <c r="N157" s="922"/>
      <c r="O157" s="923"/>
      <c r="P157" s="248" t="str">
        <f t="shared" si="11"/>
        <v xml:space="preserve"> </v>
      </c>
      <c r="Q157" s="649"/>
      <c r="R157" s="650"/>
      <c r="S157" s="650"/>
      <c r="T157" s="607" t="str">
        <f>IF(O157&lt;&gt;"",O157,"")</f>
        <v/>
      </c>
      <c r="U157" s="608" t="s">
        <v>311</v>
      </c>
      <c r="V157" s="607" t="str">
        <f t="shared" si="10"/>
        <v>0.00</v>
      </c>
      <c r="W157" s="651"/>
      <c r="X157" s="651"/>
      <c r="Y157" s="652"/>
      <c r="Z157" s="652"/>
    </row>
    <row r="158" spans="1:26" s="455" customFormat="1" ht="27" customHeight="1">
      <c r="A158" s="450"/>
      <c r="B158" s="451"/>
      <c r="C158" s="452"/>
      <c r="D158" s="320">
        <v>12.4</v>
      </c>
      <c r="E158" s="928" t="s">
        <v>605</v>
      </c>
      <c r="F158" s="928"/>
      <c r="G158" s="928"/>
      <c r="H158" s="928"/>
      <c r="I158" s="928"/>
      <c r="J158" s="929"/>
      <c r="K158" s="454" t="s">
        <v>244</v>
      </c>
      <c r="L158" s="321">
        <v>1</v>
      </c>
      <c r="M158" s="321">
        <v>2</v>
      </c>
      <c r="N158" s="922"/>
      <c r="O158" s="923"/>
      <c r="P158" s="248" t="str">
        <f>IF(N158&gt;100,"incorrect entry",IF(N158&gt;=80,M158,IF(N158&gt;=65,L158,IF(N158&lt;0,"incorrect entry"," "))))</f>
        <v xml:space="preserve"> </v>
      </c>
      <c r="Q158" s="649"/>
      <c r="R158" s="650"/>
      <c r="S158" s="650"/>
      <c r="T158" s="607"/>
      <c r="U158" s="608" t="s">
        <v>312</v>
      </c>
      <c r="V158" s="607" t="str">
        <f t="shared" si="10"/>
        <v>0.00</v>
      </c>
      <c r="W158" s="651"/>
      <c r="X158" s="651"/>
      <c r="Y158" s="652"/>
      <c r="Z158" s="652"/>
    </row>
    <row r="159" spans="1:26" ht="27" customHeight="1">
      <c r="A159" s="314"/>
      <c r="B159" s="323"/>
      <c r="C159" s="324"/>
      <c r="D159" s="320">
        <v>12.5</v>
      </c>
      <c r="E159" s="918" t="s">
        <v>606</v>
      </c>
      <c r="F159" s="918"/>
      <c r="G159" s="918"/>
      <c r="H159" s="918"/>
      <c r="I159" s="918"/>
      <c r="J159" s="919"/>
      <c r="K159" s="386" t="s">
        <v>244</v>
      </c>
      <c r="L159" s="321">
        <v>1</v>
      </c>
      <c r="M159" s="321">
        <v>2</v>
      </c>
      <c r="N159" s="922"/>
      <c r="O159" s="923"/>
      <c r="P159" s="248" t="str">
        <f t="shared" si="11"/>
        <v xml:space="preserve"> </v>
      </c>
      <c r="R159" s="646"/>
      <c r="S159" s="646"/>
      <c r="T159" s="600"/>
      <c r="U159" s="601" t="s">
        <v>313</v>
      </c>
      <c r="V159" s="600" t="str">
        <f t="shared" si="10"/>
        <v>0.00</v>
      </c>
      <c r="W159" s="602"/>
      <c r="X159" s="602"/>
      <c r="Y159" s="603"/>
      <c r="Z159" s="603"/>
    </row>
    <row r="160" spans="1:26" ht="24" customHeight="1">
      <c r="A160" s="314"/>
      <c r="B160" s="323"/>
      <c r="C160" s="324"/>
      <c r="D160" s="320">
        <v>12.6</v>
      </c>
      <c r="E160" s="918" t="s">
        <v>462</v>
      </c>
      <c r="F160" s="918"/>
      <c r="G160" s="918"/>
      <c r="H160" s="918"/>
      <c r="I160" s="918"/>
      <c r="J160" s="919"/>
      <c r="K160" s="386" t="s">
        <v>244</v>
      </c>
      <c r="L160" s="321">
        <v>2</v>
      </c>
      <c r="M160" s="321">
        <v>4</v>
      </c>
      <c r="N160" s="920"/>
      <c r="O160" s="921"/>
      <c r="P160" s="248" t="str">
        <f t="shared" si="11"/>
        <v xml:space="preserve"> </v>
      </c>
      <c r="Q160" s="604"/>
      <c r="R160" s="646"/>
      <c r="S160" s="646"/>
      <c r="T160" s="600"/>
      <c r="U160" s="601" t="s">
        <v>314</v>
      </c>
      <c r="V160" s="600" t="str">
        <f t="shared" si="10"/>
        <v>0.00</v>
      </c>
      <c r="W160" s="602"/>
      <c r="X160" s="602"/>
      <c r="Y160" s="603"/>
      <c r="Z160" s="603"/>
    </row>
    <row r="161" spans="1:26" ht="24" customHeight="1">
      <c r="A161" s="314"/>
      <c r="B161" s="323"/>
      <c r="C161" s="324"/>
      <c r="D161" s="320">
        <v>12.7</v>
      </c>
      <c r="E161" s="918" t="s">
        <v>463</v>
      </c>
      <c r="F161" s="918"/>
      <c r="G161" s="918"/>
      <c r="H161" s="918"/>
      <c r="I161" s="918"/>
      <c r="J161" s="919"/>
      <c r="K161" s="386" t="s">
        <v>244</v>
      </c>
      <c r="L161" s="321">
        <v>1.5</v>
      </c>
      <c r="M161" s="321">
        <v>3</v>
      </c>
      <c r="N161" s="922"/>
      <c r="O161" s="923"/>
      <c r="P161" s="248" t="str">
        <f t="shared" si="11"/>
        <v xml:space="preserve"> </v>
      </c>
      <c r="Q161" s="604"/>
      <c r="R161" s="646"/>
      <c r="S161" s="646"/>
      <c r="T161" s="600"/>
      <c r="U161" s="601" t="s">
        <v>315</v>
      </c>
      <c r="V161" s="600" t="str">
        <f t="shared" si="10"/>
        <v>0.00</v>
      </c>
      <c r="W161" s="602"/>
      <c r="X161" s="602"/>
      <c r="Y161" s="603"/>
      <c r="Z161" s="603"/>
    </row>
    <row r="162" spans="1:26" ht="24" customHeight="1">
      <c r="A162" s="314"/>
      <c r="B162" s="323"/>
      <c r="C162" s="324"/>
      <c r="D162" s="320">
        <v>12.8</v>
      </c>
      <c r="E162" s="918" t="s">
        <v>607</v>
      </c>
      <c r="F162" s="918"/>
      <c r="G162" s="918"/>
      <c r="H162" s="918"/>
      <c r="I162" s="918"/>
      <c r="J162" s="919"/>
      <c r="K162" s="386" t="s">
        <v>244</v>
      </c>
      <c r="L162" s="386"/>
      <c r="M162" s="321">
        <v>0.5</v>
      </c>
      <c r="N162" s="922"/>
      <c r="O162" s="923"/>
      <c r="P162" s="248" t="str">
        <f>IF(N162&gt;100,"incorrect entry",IF(N162&gt;=80,M162,IF(N162&gt;=65,L162,IF(N162&lt;0,"incorrect entry"," "))))</f>
        <v xml:space="preserve"> </v>
      </c>
      <c r="Q162" s="604"/>
      <c r="R162" s="646"/>
      <c r="S162" s="646"/>
      <c r="T162" s="600"/>
      <c r="U162" s="601" t="s">
        <v>316</v>
      </c>
      <c r="V162" s="600" t="str">
        <f t="shared" si="10"/>
        <v>0.00</v>
      </c>
      <c r="W162" s="602"/>
      <c r="X162" s="602"/>
      <c r="Y162" s="603"/>
      <c r="Z162" s="603"/>
    </row>
    <row r="163" spans="1:26" ht="12" customHeight="1" thickBot="1">
      <c r="A163" s="314"/>
      <c r="B163" s="710"/>
      <c r="C163" s="706"/>
      <c r="D163" s="570">
        <v>12.9</v>
      </c>
      <c r="E163" s="914" t="s">
        <v>608</v>
      </c>
      <c r="F163" s="914"/>
      <c r="G163" s="914"/>
      <c r="H163" s="914"/>
      <c r="I163" s="914"/>
      <c r="J163" s="915"/>
      <c r="K163" s="410" t="s">
        <v>244</v>
      </c>
      <c r="L163" s="410"/>
      <c r="M163" s="709">
        <v>1</v>
      </c>
      <c r="N163" s="916"/>
      <c r="O163" s="917"/>
      <c r="P163" s="468" t="str">
        <f t="shared" si="11"/>
        <v xml:space="preserve"> </v>
      </c>
      <c r="Q163" s="604"/>
      <c r="R163" s="646"/>
      <c r="S163" s="646"/>
      <c r="T163" s="600"/>
      <c r="U163" s="601" t="s">
        <v>317</v>
      </c>
      <c r="V163" s="600" t="str">
        <f t="shared" si="10"/>
        <v>0.00</v>
      </c>
      <c r="W163" s="602"/>
      <c r="X163" s="602"/>
      <c r="Y163" s="603"/>
      <c r="Z163" s="603"/>
    </row>
    <row r="164" spans="1:26" s="59" customFormat="1" ht="18" customHeight="1" thickBot="1">
      <c r="B164" s="60"/>
      <c r="C164" s="805">
        <v>13</v>
      </c>
      <c r="D164" s="1306" t="s">
        <v>613</v>
      </c>
      <c r="E164" s="1306"/>
      <c r="F164" s="1306"/>
      <c r="G164" s="1306"/>
      <c r="H164" s="1306"/>
      <c r="I164" s="1306"/>
      <c r="J164" s="1306"/>
      <c r="K164" s="1306"/>
      <c r="L164" s="806"/>
      <c r="M164" s="973"/>
      <c r="N164" s="973"/>
      <c r="O164" s="973"/>
      <c r="P164" s="807"/>
      <c r="Q164" s="587"/>
      <c r="R164" s="588"/>
      <c r="S164" s="622"/>
      <c r="T164" s="590"/>
      <c r="U164" s="591"/>
      <c r="V164" s="592"/>
      <c r="W164" s="592"/>
      <c r="X164" s="593"/>
      <c r="Y164" s="592"/>
      <c r="Z164" s="592"/>
    </row>
    <row r="165" spans="1:26" s="7" customFormat="1" ht="13.5" customHeight="1">
      <c r="A165" s="294"/>
      <c r="B165" s="571"/>
      <c r="C165" s="572"/>
      <c r="D165" s="662">
        <v>13.1</v>
      </c>
      <c r="E165" s="977"/>
      <c r="F165" s="978"/>
      <c r="G165" s="978"/>
      <c r="H165" s="979"/>
      <c r="I165" s="979"/>
      <c r="J165" s="979"/>
      <c r="K165" s="803" t="s">
        <v>244</v>
      </c>
      <c r="L165" s="711"/>
      <c r="M165" s="804"/>
      <c r="N165" s="1307"/>
      <c r="O165" s="1308"/>
      <c r="P165" s="442" t="str">
        <f>IF(N165&gt;100,"incorrect entry",IF(N165&gt;=80,M165,IF(N165&gt;=65,L165,IF(N165&lt;0,"incorrect entry"," "))))</f>
        <v xml:space="preserve"> </v>
      </c>
      <c r="Q165" s="599"/>
      <c r="R165" s="599"/>
      <c r="S165" s="589"/>
      <c r="T165" s="600" t="str">
        <f>IF(N165&lt;&gt;"",N165,"")</f>
        <v/>
      </c>
      <c r="U165" s="601"/>
      <c r="V165" s="602"/>
      <c r="W165" s="602"/>
      <c r="X165" s="602"/>
      <c r="Y165" s="603"/>
      <c r="Z165" s="603"/>
    </row>
    <row r="166" spans="1:26" s="7" customFormat="1" ht="13.5" customHeight="1">
      <c r="A166" s="294"/>
      <c r="B166" s="295"/>
      <c r="C166" s="296"/>
      <c r="D166" s="320">
        <v>13.2</v>
      </c>
      <c r="E166" s="974"/>
      <c r="F166" s="975"/>
      <c r="G166" s="975"/>
      <c r="H166" s="976"/>
      <c r="I166" s="976"/>
      <c r="J166" s="976"/>
      <c r="K166" s="332" t="s">
        <v>244</v>
      </c>
      <c r="L166" s="712"/>
      <c r="M166" s="713"/>
      <c r="N166" s="1309"/>
      <c r="O166" s="1310"/>
      <c r="P166" s="442" t="str">
        <f>IF(N166&gt;100,"incorrect entry",IF(N166&gt;=80,M166,IF(N166&gt;=65,L166,IF(N166&lt;0,"incorrect entry"," "))))</f>
        <v xml:space="preserve"> </v>
      </c>
      <c r="Q166" s="599"/>
      <c r="R166" s="599"/>
      <c r="S166" s="589"/>
      <c r="T166" s="600" t="str">
        <f>IF(N166&lt;&gt;"",N166,"")</f>
        <v/>
      </c>
      <c r="U166" s="601" t="s">
        <v>392</v>
      </c>
      <c r="V166" s="602"/>
      <c r="W166" s="602"/>
      <c r="X166" s="602"/>
      <c r="Y166" s="603"/>
      <c r="Z166" s="603"/>
    </row>
    <row r="167" spans="1:26" s="7" customFormat="1" ht="12" customHeight="1" thickBot="1">
      <c r="A167" s="294"/>
      <c r="B167" s="303"/>
      <c r="C167" s="562"/>
      <c r="D167" s="320">
        <v>13.3</v>
      </c>
      <c r="E167" s="1198"/>
      <c r="F167" s="1199"/>
      <c r="G167" s="1199"/>
      <c r="H167" s="1200"/>
      <c r="I167" s="1200"/>
      <c r="J167" s="1200"/>
      <c r="K167" s="409" t="s">
        <v>244</v>
      </c>
      <c r="L167" s="714"/>
      <c r="M167" s="715"/>
      <c r="N167" s="1311"/>
      <c r="O167" s="1312"/>
      <c r="P167" s="442" t="str">
        <f>IF(N167&gt;100,"incorrect entry",IF(N167&gt;=80,M167,IF(N167&gt;=65,L167,IF(N167&lt;0,"incorrect entry"," "))))</f>
        <v xml:space="preserve"> </v>
      </c>
      <c r="Q167" s="599"/>
      <c r="R167" s="599"/>
      <c r="S167" s="589"/>
      <c r="T167" s="600" t="str">
        <f>IF(N167&lt;&gt;"",N167,"")</f>
        <v/>
      </c>
      <c r="U167" s="601" t="s">
        <v>393</v>
      </c>
      <c r="V167" s="602"/>
      <c r="W167" s="602"/>
      <c r="X167" s="602"/>
      <c r="Y167" s="603"/>
      <c r="Z167" s="603"/>
    </row>
    <row r="168" spans="1:26" ht="18" hidden="1" customHeight="1">
      <c r="A168" s="314"/>
      <c r="B168" s="319"/>
      <c r="C168" s="322">
        <v>10</v>
      </c>
      <c r="D168" s="1201" t="s">
        <v>241</v>
      </c>
      <c r="E168" s="1201"/>
      <c r="F168" s="1201"/>
      <c r="G168" s="1201"/>
      <c r="H168" s="1201"/>
      <c r="I168" s="1201"/>
      <c r="J168" s="1201"/>
      <c r="K168" s="1201"/>
      <c r="L168" s="1201"/>
      <c r="M168" s="1201"/>
      <c r="N168" s="1201"/>
      <c r="O168" s="1201"/>
      <c r="P168" s="1202"/>
      <c r="Q168" s="604"/>
      <c r="R168" s="604"/>
      <c r="S168" s="631"/>
      <c r="T168" s="600"/>
      <c r="U168" s="601"/>
      <c r="V168" s="612"/>
      <c r="W168" s="612"/>
      <c r="X168" s="612"/>
      <c r="Y168" s="613"/>
      <c r="Z168" s="613"/>
    </row>
    <row r="169" spans="1:26" ht="16" hidden="1" customHeight="1">
      <c r="A169" s="314"/>
      <c r="B169" s="295"/>
      <c r="C169" s="302"/>
      <c r="D169" s="320">
        <v>8.1</v>
      </c>
      <c r="E169" s="952" t="s">
        <v>273</v>
      </c>
      <c r="F169" s="952"/>
      <c r="G169" s="952"/>
      <c r="H169" s="952"/>
      <c r="I169" s="953"/>
      <c r="J169" s="321">
        <v>0.15</v>
      </c>
      <c r="K169" s="950"/>
      <c r="L169" s="951"/>
      <c r="M169" s="1203"/>
      <c r="N169" s="1204"/>
      <c r="O169" s="467" t="str">
        <f>IF(OR(K169&lt;0,M169&lt;0), "Error", IF(OR(AND(K169=0,M169=0),K169=" ",M169=" "), " ", (K169+M169)/($K$129+$M$129)))</f>
        <v xml:space="preserve"> </v>
      </c>
      <c r="P169" s="116" t="str">
        <f>IF(OR(K169&lt;0,M169&lt;0), "Error", IF(OR(AND(K169=0,M169=0),K169=" ",M169=" "), " ", (K169+M169)/($K$129+$M$129)*J169*40))</f>
        <v xml:space="preserve"> </v>
      </c>
      <c r="Q169" s="604"/>
      <c r="R169" s="604"/>
      <c r="S169" s="611"/>
      <c r="T169" s="600" t="str">
        <f>IF(N169&lt;&gt;"",N169,"")</f>
        <v/>
      </c>
      <c r="U169" s="601" t="s">
        <v>397</v>
      </c>
      <c r="V169" s="634"/>
      <c r="W169" s="612"/>
      <c r="X169" s="612"/>
      <c r="Y169" s="612"/>
      <c r="Z169" s="612"/>
    </row>
    <row r="170" spans="1:26" ht="16" hidden="1" customHeight="1" thickBot="1">
      <c r="A170" s="314"/>
      <c r="B170" s="295"/>
      <c r="C170" s="302"/>
      <c r="D170" s="320">
        <v>8.1999999999999993</v>
      </c>
      <c r="E170" s="1061" t="s">
        <v>274</v>
      </c>
      <c r="F170" s="1061"/>
      <c r="G170" s="1061"/>
      <c r="H170" s="1061"/>
      <c r="I170" s="1061"/>
      <c r="J170" s="321">
        <v>0.1</v>
      </c>
      <c r="K170" s="950"/>
      <c r="L170" s="951"/>
      <c r="M170" s="971"/>
      <c r="N170" s="972"/>
      <c r="O170" s="467" t="str">
        <f>IF(OR(K170&lt;0,M170&lt;0), "Error", IF(OR(AND(K170=0,M170=0),K170=" ",M170=" "), " ", (K170+M170)/($K$129+$M$129)))</f>
        <v xml:space="preserve"> </v>
      </c>
      <c r="P170" s="116" t="str">
        <f>IF(OR(K170&lt;0,M170&lt;0), "Error", IF(OR(AND(K170=0,M170=0),K170=" ",M170=" "), " ", (K170+M170)/($K$129+$M$129)*J170*40))</f>
        <v xml:space="preserve"> </v>
      </c>
      <c r="Q170" s="604"/>
      <c r="R170" s="604"/>
      <c r="S170" s="611"/>
      <c r="T170" s="600" t="str">
        <f>IF(N170&lt;&gt;"",N170,"")</f>
        <v/>
      </c>
      <c r="U170" s="601" t="s">
        <v>398</v>
      </c>
      <c r="V170" s="634"/>
      <c r="W170" s="612"/>
      <c r="X170" s="612"/>
      <c r="Y170" s="612"/>
      <c r="Z170" s="612"/>
    </row>
    <row r="171" spans="1:26" ht="27" customHeight="1" thickBot="1">
      <c r="A171" s="314"/>
      <c r="B171" s="996" t="s">
        <v>614</v>
      </c>
      <c r="C171" s="997"/>
      <c r="D171" s="997"/>
      <c r="E171" s="997"/>
      <c r="F171" s="997"/>
      <c r="G171" s="997"/>
      <c r="H171" s="997"/>
      <c r="I171" s="997"/>
      <c r="J171" s="997"/>
      <c r="K171" s="997"/>
      <c r="L171" s="997"/>
      <c r="M171" s="997"/>
      <c r="N171" s="997"/>
      <c r="O171" s="998"/>
      <c r="P171" s="383">
        <f>IF(SUM(P139:P145,P148:P152,P155:P163,P165:P167)&gt;5,5,(SUM(P139:P145,P148:P152,P155:P163,P165:P167)))</f>
        <v>0</v>
      </c>
      <c r="Q171" s="604"/>
      <c r="R171" s="604"/>
      <c r="S171" s="604"/>
      <c r="T171" s="638"/>
      <c r="U171" s="596"/>
      <c r="V171" s="639"/>
      <c r="W171" s="639"/>
      <c r="X171" s="639"/>
      <c r="Y171" s="640"/>
      <c r="Z171" s="640"/>
    </row>
    <row r="172" spans="1:26" ht="27" hidden="1" customHeight="1" thickBot="1">
      <c r="A172" s="314"/>
      <c r="B172" s="996" t="s">
        <v>403</v>
      </c>
      <c r="C172" s="997"/>
      <c r="D172" s="997"/>
      <c r="E172" s="997"/>
      <c r="F172" s="997"/>
      <c r="G172" s="997"/>
      <c r="H172" s="997"/>
      <c r="I172" s="997"/>
      <c r="J172" s="997"/>
      <c r="K172" s="997"/>
      <c r="L172" s="997"/>
      <c r="M172" s="997"/>
      <c r="N172" s="997"/>
      <c r="O172" s="998"/>
      <c r="P172" s="383">
        <f>IF((P131+P171)&gt;40,40,(P131+P171))</f>
        <v>0</v>
      </c>
      <c r="Q172" s="604"/>
      <c r="R172" s="604"/>
      <c r="S172" s="604"/>
      <c r="T172" s="638"/>
      <c r="U172" s="596"/>
      <c r="V172" s="639"/>
      <c r="W172" s="639"/>
      <c r="X172" s="639"/>
      <c r="Y172" s="640"/>
      <c r="Z172" s="640"/>
    </row>
    <row r="173" spans="1:26" ht="54" hidden="1" customHeight="1">
      <c r="A173" s="314"/>
      <c r="B173" s="319"/>
      <c r="C173" s="322">
        <v>9</v>
      </c>
      <c r="D173" s="322" t="s">
        <v>275</v>
      </c>
      <c r="E173" s="326"/>
      <c r="F173" s="326"/>
      <c r="G173" s="326"/>
      <c r="H173" s="326"/>
      <c r="I173" s="326"/>
      <c r="J173" s="437" t="s">
        <v>276</v>
      </c>
      <c r="K173" s="437" t="s">
        <v>409</v>
      </c>
      <c r="L173" s="942" t="s">
        <v>277</v>
      </c>
      <c r="M173" s="943"/>
      <c r="N173" s="1250" t="s">
        <v>448</v>
      </c>
      <c r="O173" s="1251"/>
      <c r="P173" s="438" t="s">
        <v>242</v>
      </c>
      <c r="Q173" s="604"/>
      <c r="R173" s="604"/>
      <c r="S173" s="631"/>
      <c r="T173" s="600"/>
      <c r="U173" s="601"/>
      <c r="V173" s="612"/>
      <c r="W173" s="612"/>
      <c r="X173" s="612"/>
      <c r="Y173" s="613"/>
      <c r="Z173" s="613"/>
    </row>
    <row r="174" spans="1:26" ht="16" hidden="1" customHeight="1">
      <c r="A174" s="314"/>
      <c r="B174" s="295"/>
      <c r="C174" s="302"/>
      <c r="D174" s="320">
        <v>9.1</v>
      </c>
      <c r="E174" s="952" t="s">
        <v>278</v>
      </c>
      <c r="F174" s="952"/>
      <c r="G174" s="952"/>
      <c r="H174" s="952"/>
      <c r="I174" s="953"/>
      <c r="J174" s="404" t="s">
        <v>279</v>
      </c>
      <c r="K174" s="125"/>
      <c r="L174" s="930"/>
      <c r="M174" s="931"/>
      <c r="N174" s="1252" t="s">
        <v>244</v>
      </c>
      <c r="O174" s="1253"/>
      <c r="P174" s="116" t="str">
        <f>IF(OR(J198="",J198&lt;0), "",IF(J198=0,2,IF(J198&lt;10,1.5,IF(J198&lt;15,1,IF(J198&lt;20,0.5,0)))))</f>
        <v/>
      </c>
      <c r="Q174" s="604"/>
      <c r="R174" s="604"/>
      <c r="S174" s="611"/>
      <c r="T174" s="600" t="str">
        <f>IF(N174&lt;&gt;"",N174,"")</f>
        <v>N.A</v>
      </c>
      <c r="U174" s="601" t="s">
        <v>399</v>
      </c>
      <c r="V174" s="634"/>
      <c r="W174" s="612"/>
      <c r="X174" s="612"/>
      <c r="Y174" s="612"/>
      <c r="Z174" s="612"/>
    </row>
    <row r="175" spans="1:26" ht="16" hidden="1" customHeight="1" thickBot="1">
      <c r="A175" s="314"/>
      <c r="B175" s="295"/>
      <c r="C175" s="302"/>
      <c r="D175" s="320">
        <v>9.1999999999999993</v>
      </c>
      <c r="E175" s="1061" t="s">
        <v>280</v>
      </c>
      <c r="F175" s="1061"/>
      <c r="G175" s="1061"/>
      <c r="H175" s="1061"/>
      <c r="I175" s="1061"/>
      <c r="J175" s="404" t="s">
        <v>281</v>
      </c>
      <c r="K175" s="449" t="s">
        <v>244</v>
      </c>
      <c r="L175" s="932"/>
      <c r="M175" s="933"/>
      <c r="N175" s="932"/>
      <c r="O175" s="933"/>
      <c r="P175" s="116" t="str">
        <f ca="1">IF(OR(J206="",K206=""), " ",IF(J206=0,3,INDIRECT(J206&amp;K206)))</f>
        <v xml:space="preserve"> </v>
      </c>
      <c r="Q175" s="604"/>
      <c r="R175" s="604"/>
      <c r="S175" s="611"/>
      <c r="T175" s="600" t="str">
        <f>IF(N175&lt;&gt;"",N175,"")</f>
        <v/>
      </c>
      <c r="U175" s="601" t="s">
        <v>400</v>
      </c>
      <c r="V175" s="634"/>
      <c r="W175" s="612"/>
      <c r="X175" s="612"/>
      <c r="Y175" s="612"/>
      <c r="Z175" s="612"/>
    </row>
    <row r="176" spans="1:26" ht="27" hidden="1" customHeight="1" thickBot="1">
      <c r="A176" s="314"/>
      <c r="B176" s="996" t="s">
        <v>413</v>
      </c>
      <c r="C176" s="997"/>
      <c r="D176" s="997"/>
      <c r="E176" s="997"/>
      <c r="F176" s="997"/>
      <c r="G176" s="997"/>
      <c r="H176" s="997"/>
      <c r="I176" s="997"/>
      <c r="J176" s="997"/>
      <c r="K176" s="997"/>
      <c r="L176" s="997"/>
      <c r="M176" s="997"/>
      <c r="N176" s="997"/>
      <c r="O176" s="998"/>
      <c r="P176" s="383">
        <f ca="1">IF(SUM(P174:P175)&gt;5,5,(SUM(P174:P175)))</f>
        <v>0</v>
      </c>
      <c r="Q176" s="604"/>
      <c r="R176" s="604"/>
      <c r="S176" s="604"/>
      <c r="T176" s="638"/>
      <c r="U176" s="596"/>
      <c r="V176" s="639"/>
      <c r="W176" s="639"/>
      <c r="X176" s="639"/>
      <c r="Y176" s="640"/>
      <c r="Z176" s="640"/>
    </row>
    <row r="177" spans="1:26" ht="30" customHeight="1" thickBot="1">
      <c r="A177" s="314"/>
      <c r="B177" s="808"/>
      <c r="C177" s="809">
        <v>14</v>
      </c>
      <c r="D177" s="1262" t="s">
        <v>615</v>
      </c>
      <c r="E177" s="1262"/>
      <c r="F177" s="1262"/>
      <c r="G177" s="1262"/>
      <c r="H177" s="1262"/>
      <c r="I177" s="1262"/>
      <c r="J177" s="1263"/>
      <c r="K177" s="732" t="s">
        <v>2</v>
      </c>
      <c r="L177" s="1264" t="s">
        <v>143</v>
      </c>
      <c r="M177" s="1264"/>
      <c r="N177" s="1264"/>
      <c r="O177" s="1264"/>
      <c r="P177" s="810" t="s">
        <v>581</v>
      </c>
      <c r="Q177" s="604"/>
      <c r="R177" s="646"/>
      <c r="S177" s="646"/>
      <c r="T177" s="638"/>
      <c r="U177" s="644"/>
      <c r="V177" s="600"/>
      <c r="W177" s="639"/>
      <c r="X177" s="639"/>
      <c r="Y177" s="640"/>
      <c r="Z177" s="640"/>
    </row>
    <row r="178" spans="1:26" ht="6" hidden="1" customHeight="1">
      <c r="A178" s="314"/>
      <c r="B178" s="717"/>
      <c r="C178" s="717"/>
      <c r="D178" s="717"/>
      <c r="E178" s="717"/>
      <c r="F178" s="717"/>
      <c r="G178" s="717"/>
      <c r="H178" s="717"/>
      <c r="I178" s="717"/>
      <c r="J178" s="718"/>
      <c r="K178" s="719"/>
      <c r="L178" s="716"/>
      <c r="M178" s="716"/>
      <c r="N178" s="716"/>
      <c r="O178" s="716"/>
      <c r="P178" s="716"/>
      <c r="Q178" s="604"/>
      <c r="R178" s="646"/>
      <c r="S178" s="647"/>
      <c r="T178" s="638"/>
      <c r="U178" s="601"/>
      <c r="V178" s="600" t="str">
        <f>IF(ISNUMBER(P178),P178,"0.00")</f>
        <v>0.00</v>
      </c>
      <c r="W178" s="639"/>
      <c r="X178" s="639"/>
      <c r="Y178" s="640"/>
      <c r="Z178" s="640"/>
    </row>
    <row r="179" spans="1:26" ht="12" customHeight="1" thickBot="1">
      <c r="A179" s="314"/>
      <c r="B179" s="721"/>
      <c r="C179" s="722"/>
      <c r="D179" s="318" t="s">
        <v>203</v>
      </c>
      <c r="E179" s="1009" t="s">
        <v>144</v>
      </c>
      <c r="F179" s="1009"/>
      <c r="G179" s="1009"/>
      <c r="H179" s="1009"/>
      <c r="I179" s="1009"/>
      <c r="J179" s="1010"/>
      <c r="K179" s="723" t="s">
        <v>244</v>
      </c>
      <c r="L179" s="1011">
        <v>-1</v>
      </c>
      <c r="M179" s="1012"/>
      <c r="N179" s="1012"/>
      <c r="O179" s="1013"/>
      <c r="P179" s="724"/>
      <c r="Q179" s="604"/>
      <c r="R179" s="646"/>
      <c r="S179" s="646"/>
      <c r="T179" s="600" t="str">
        <f>IF(P179&lt;&gt;"",P179,"")</f>
        <v/>
      </c>
      <c r="U179" s="601" t="s">
        <v>203</v>
      </c>
      <c r="V179" s="600" t="str">
        <f>IF(ISNUMBER(P179),P179,"0.00")</f>
        <v>0.00</v>
      </c>
      <c r="W179" s="602"/>
      <c r="X179" s="602"/>
      <c r="Y179" s="603"/>
      <c r="Z179" s="603"/>
    </row>
    <row r="180" spans="1:26" ht="42.75" customHeight="1" thickBot="1">
      <c r="A180" s="314"/>
      <c r="B180" s="728"/>
      <c r="C180" s="729"/>
      <c r="D180" s="730"/>
      <c r="E180" s="1014"/>
      <c r="F180" s="1014"/>
      <c r="G180" s="1014"/>
      <c r="H180" s="1014"/>
      <c r="I180" s="1014"/>
      <c r="J180" s="1015"/>
      <c r="K180" s="731"/>
      <c r="L180" s="1016" t="s">
        <v>407</v>
      </c>
      <c r="M180" s="1017"/>
      <c r="N180" s="732" t="s">
        <v>320</v>
      </c>
      <c r="O180" s="732" t="s">
        <v>321</v>
      </c>
      <c r="P180" s="733"/>
      <c r="Q180" s="604"/>
      <c r="R180" s="646"/>
      <c r="S180" s="646"/>
      <c r="T180" s="600" t="str">
        <f>IF(P180&lt;&gt;"",P180,"")</f>
        <v/>
      </c>
      <c r="U180" s="601"/>
      <c r="V180" s="600"/>
      <c r="W180" s="602"/>
      <c r="X180" s="602"/>
      <c r="Y180" s="603"/>
      <c r="Z180" s="603"/>
    </row>
    <row r="181" spans="1:26" ht="15" customHeight="1">
      <c r="A181" s="314"/>
      <c r="B181" s="1022"/>
      <c r="C181" s="1027"/>
      <c r="D181" s="1265" t="s">
        <v>322</v>
      </c>
      <c r="E181" s="1062" t="s">
        <v>323</v>
      </c>
      <c r="F181" s="1062"/>
      <c r="G181" s="1062"/>
      <c r="H181" s="1062"/>
      <c r="I181" s="1062"/>
      <c r="J181" s="1062"/>
      <c r="K181" s="407" t="s">
        <v>244</v>
      </c>
      <c r="L181" s="1018" t="s">
        <v>324</v>
      </c>
      <c r="M181" s="1019"/>
      <c r="N181" s="735">
        <v>-1</v>
      </c>
      <c r="O181" s="436"/>
      <c r="P181" s="563" t="str">
        <f t="shared" ref="P181:P188" si="12">IF(O181=0," ",IF(O181&lt;0,"Error",N181 * O181))</f>
        <v xml:space="preserve"> </v>
      </c>
      <c r="Q181" s="604"/>
      <c r="R181" s="646"/>
      <c r="S181" s="646"/>
      <c r="T181" s="600"/>
      <c r="U181" s="601" t="s">
        <v>322</v>
      </c>
      <c r="V181" s="600" t="str">
        <f t="shared" ref="V181:V189" si="13">IF(ISNUMBER(P181),P181,"0.00")</f>
        <v>0.00</v>
      </c>
      <c r="W181" s="602"/>
      <c r="X181" s="602"/>
      <c r="Y181" s="603"/>
      <c r="Z181" s="603"/>
    </row>
    <row r="182" spans="1:26" ht="15" customHeight="1">
      <c r="A182" s="314"/>
      <c r="B182" s="1032"/>
      <c r="C182" s="1029"/>
      <c r="D182" s="1266"/>
      <c r="E182" s="1063"/>
      <c r="F182" s="1063"/>
      <c r="G182" s="1063"/>
      <c r="H182" s="1063"/>
      <c r="I182" s="1063"/>
      <c r="J182" s="1064"/>
      <c r="K182" s="408" t="s">
        <v>244</v>
      </c>
      <c r="L182" s="1254" t="s">
        <v>325</v>
      </c>
      <c r="M182" s="1255"/>
      <c r="N182" s="321">
        <v>-1.5</v>
      </c>
      <c r="O182" s="434"/>
      <c r="P182" s="116" t="str">
        <f t="shared" si="12"/>
        <v xml:space="preserve"> </v>
      </c>
      <c r="Q182" s="604"/>
      <c r="R182" s="646"/>
      <c r="S182" s="646"/>
      <c r="T182" s="600" t="str">
        <f>IF(P182&lt;&gt;"",P182,"")</f>
        <v xml:space="preserve"> </v>
      </c>
      <c r="U182" s="601" t="s">
        <v>322</v>
      </c>
      <c r="V182" s="600" t="str">
        <f t="shared" si="13"/>
        <v>0.00</v>
      </c>
      <c r="W182" s="602"/>
      <c r="X182" s="602"/>
      <c r="Y182" s="603"/>
      <c r="Z182" s="603"/>
    </row>
    <row r="183" spans="1:26" ht="15" customHeight="1" thickBot="1">
      <c r="A183" s="314"/>
      <c r="B183" s="1023"/>
      <c r="C183" s="1028"/>
      <c r="D183" s="1267"/>
      <c r="E183" s="1061"/>
      <c r="F183" s="1061"/>
      <c r="G183" s="1061"/>
      <c r="H183" s="1061"/>
      <c r="I183" s="1061"/>
      <c r="J183" s="1065"/>
      <c r="K183" s="409" t="s">
        <v>244</v>
      </c>
      <c r="L183" s="1011" t="s">
        <v>326</v>
      </c>
      <c r="M183" s="1013"/>
      <c r="N183" s="709">
        <v>-2</v>
      </c>
      <c r="O183" s="435"/>
      <c r="P183" s="441" t="str">
        <f t="shared" si="12"/>
        <v xml:space="preserve"> </v>
      </c>
      <c r="Q183" s="604"/>
      <c r="R183" s="646"/>
      <c r="S183" s="646"/>
      <c r="T183" s="600" t="str">
        <f>IF(P183&lt;&gt;"",P183,"")</f>
        <v xml:space="preserve"> </v>
      </c>
      <c r="U183" s="601" t="s">
        <v>322</v>
      </c>
      <c r="V183" s="600" t="str">
        <f t="shared" si="13"/>
        <v>0.00</v>
      </c>
      <c r="W183" s="602"/>
      <c r="X183" s="602"/>
      <c r="Y183" s="603"/>
      <c r="Z183" s="603"/>
    </row>
    <row r="184" spans="1:26" ht="15" customHeight="1">
      <c r="A184" s="314"/>
      <c r="B184" s="1022"/>
      <c r="C184" s="1208"/>
      <c r="D184" s="1030" t="s">
        <v>327</v>
      </c>
      <c r="E184" s="1024" t="s">
        <v>328</v>
      </c>
      <c r="F184" s="1024"/>
      <c r="G184" s="1024"/>
      <c r="H184" s="1024"/>
      <c r="I184" s="1024"/>
      <c r="J184" s="1025"/>
      <c r="K184" s="407" t="s">
        <v>244</v>
      </c>
      <c r="L184" s="1018" t="s">
        <v>324</v>
      </c>
      <c r="M184" s="1019"/>
      <c r="N184" s="735">
        <v>-2</v>
      </c>
      <c r="O184" s="436"/>
      <c r="P184" s="563" t="str">
        <f t="shared" si="12"/>
        <v xml:space="preserve"> </v>
      </c>
      <c r="Q184" s="648"/>
      <c r="R184" s="646"/>
      <c r="S184" s="646"/>
      <c r="T184" s="600"/>
      <c r="U184" s="601" t="s">
        <v>327</v>
      </c>
      <c r="V184" s="600" t="str">
        <f t="shared" si="13"/>
        <v>0.00</v>
      </c>
      <c r="W184" s="602"/>
      <c r="X184" s="602"/>
      <c r="Y184" s="603"/>
      <c r="Z184" s="603"/>
    </row>
    <row r="185" spans="1:26" ht="15" customHeight="1">
      <c r="A185" s="314"/>
      <c r="B185" s="1032"/>
      <c r="C185" s="1209"/>
      <c r="D185" s="1066"/>
      <c r="E185" s="952"/>
      <c r="F185" s="952"/>
      <c r="G185" s="952"/>
      <c r="H185" s="952"/>
      <c r="I185" s="952"/>
      <c r="J185" s="953"/>
      <c r="K185" s="332" t="s">
        <v>244</v>
      </c>
      <c r="L185" s="1254" t="s">
        <v>325</v>
      </c>
      <c r="M185" s="1255"/>
      <c r="N185" s="321">
        <v>-2.5</v>
      </c>
      <c r="O185" s="434"/>
      <c r="P185" s="116" t="str">
        <f t="shared" si="12"/>
        <v xml:space="preserve"> </v>
      </c>
      <c r="Q185" s="604"/>
      <c r="R185" s="646"/>
      <c r="S185" s="646"/>
      <c r="T185" s="600"/>
      <c r="U185" s="601" t="s">
        <v>327</v>
      </c>
      <c r="V185" s="600" t="str">
        <f t="shared" si="13"/>
        <v>0.00</v>
      </c>
      <c r="W185" s="602"/>
      <c r="X185" s="602"/>
      <c r="Y185" s="603"/>
      <c r="Z185" s="603"/>
    </row>
    <row r="186" spans="1:26" ht="15" customHeight="1" thickBot="1">
      <c r="A186" s="314"/>
      <c r="B186" s="1023"/>
      <c r="C186" s="1210"/>
      <c r="D186" s="1031"/>
      <c r="E186" s="995"/>
      <c r="F186" s="995"/>
      <c r="G186" s="995"/>
      <c r="H186" s="995"/>
      <c r="I186" s="995"/>
      <c r="J186" s="1026"/>
      <c r="K186" s="409" t="s">
        <v>244</v>
      </c>
      <c r="L186" s="1011" t="s">
        <v>326</v>
      </c>
      <c r="M186" s="1013"/>
      <c r="N186" s="709">
        <v>-3</v>
      </c>
      <c r="O186" s="435"/>
      <c r="P186" s="441" t="str">
        <f t="shared" si="12"/>
        <v xml:space="preserve"> </v>
      </c>
      <c r="Q186" s="604"/>
      <c r="R186" s="646"/>
      <c r="S186" s="646"/>
      <c r="T186" s="600"/>
      <c r="U186" s="601" t="s">
        <v>327</v>
      </c>
      <c r="V186" s="600" t="str">
        <f t="shared" si="13"/>
        <v>0.00</v>
      </c>
      <c r="W186" s="602"/>
      <c r="X186" s="602"/>
      <c r="Y186" s="603"/>
      <c r="Z186" s="603"/>
    </row>
    <row r="187" spans="1:26" ht="12" customHeight="1">
      <c r="A187" s="314"/>
      <c r="B187" s="1032"/>
      <c r="C187" s="1029"/>
      <c r="D187" s="1205" t="s">
        <v>329</v>
      </c>
      <c r="E187" s="948" t="s">
        <v>330</v>
      </c>
      <c r="F187" s="948"/>
      <c r="G187" s="948"/>
      <c r="H187" s="948"/>
      <c r="I187" s="948"/>
      <c r="J187" s="949"/>
      <c r="K187" s="720" t="s">
        <v>244</v>
      </c>
      <c r="L187" s="1018" t="s">
        <v>324</v>
      </c>
      <c r="M187" s="1019"/>
      <c r="N187" s="734">
        <v>-1</v>
      </c>
      <c r="O187" s="700"/>
      <c r="P187" s="442" t="str">
        <f t="shared" si="12"/>
        <v xml:space="preserve"> </v>
      </c>
      <c r="Q187" s="604"/>
      <c r="R187" s="646"/>
      <c r="S187" s="646"/>
      <c r="T187" s="600"/>
      <c r="U187" s="601" t="s">
        <v>329</v>
      </c>
      <c r="V187" s="600" t="str">
        <f t="shared" si="13"/>
        <v>0.00</v>
      </c>
      <c r="W187" s="602"/>
      <c r="X187" s="602"/>
      <c r="Y187" s="603"/>
      <c r="Z187" s="603"/>
    </row>
    <row r="188" spans="1:26" ht="15" customHeight="1" thickBot="1">
      <c r="A188" s="314"/>
      <c r="B188" s="1023"/>
      <c r="C188" s="1028"/>
      <c r="D188" s="1031"/>
      <c r="E188" s="995"/>
      <c r="F188" s="995"/>
      <c r="G188" s="995"/>
      <c r="H188" s="995"/>
      <c r="I188" s="995"/>
      <c r="J188" s="1026"/>
      <c r="K188" s="410" t="s">
        <v>244</v>
      </c>
      <c r="L188" s="1011" t="s">
        <v>331</v>
      </c>
      <c r="M188" s="1013"/>
      <c r="N188" s="321">
        <v>-1.5</v>
      </c>
      <c r="O188" s="435"/>
      <c r="P188" s="441" t="str">
        <f t="shared" si="12"/>
        <v xml:space="preserve"> </v>
      </c>
      <c r="Q188" s="604"/>
      <c r="R188" s="646"/>
      <c r="S188" s="646"/>
      <c r="T188" s="600"/>
      <c r="U188" s="601" t="s">
        <v>329</v>
      </c>
      <c r="V188" s="600" t="str">
        <f t="shared" si="13"/>
        <v>0.00</v>
      </c>
      <c r="W188" s="602"/>
      <c r="X188" s="602"/>
      <c r="Y188" s="603"/>
      <c r="Z188" s="603"/>
    </row>
    <row r="189" spans="1:26" s="7" customFormat="1" ht="26.15" customHeight="1" thickBot="1">
      <c r="A189" s="294"/>
      <c r="B189" s="996" t="s">
        <v>616</v>
      </c>
      <c r="C189" s="997"/>
      <c r="D189" s="997"/>
      <c r="E189" s="997"/>
      <c r="F189" s="997"/>
      <c r="G189" s="997"/>
      <c r="H189" s="997"/>
      <c r="I189" s="997"/>
      <c r="J189" s="997"/>
      <c r="K189" s="997"/>
      <c r="L189" s="997"/>
      <c r="M189" s="997"/>
      <c r="N189" s="997"/>
      <c r="O189" s="998"/>
      <c r="P189" s="334">
        <f>IF(SUM(P179,P181:P188)&lt;-5,-5,(SUM(P179,P181:P188)))</f>
        <v>0</v>
      </c>
      <c r="Q189" s="599"/>
      <c r="R189" s="653"/>
      <c r="S189" s="654"/>
      <c r="T189" s="626"/>
      <c r="U189" s="601"/>
      <c r="V189" s="601">
        <f t="shared" si="13"/>
        <v>0</v>
      </c>
      <c r="W189" s="602"/>
      <c r="X189" s="602"/>
      <c r="Y189" s="603"/>
      <c r="Z189" s="603"/>
    </row>
    <row r="190" spans="1:26" ht="41.15" customHeight="1" thickBot="1">
      <c r="A190" s="314"/>
      <c r="B190" s="725"/>
      <c r="C190" s="573"/>
      <c r="D190" s="726"/>
      <c r="E190" s="1039"/>
      <c r="F190" s="1039"/>
      <c r="G190" s="1039"/>
      <c r="H190" s="1039"/>
      <c r="I190" s="1039"/>
      <c r="J190" s="1039"/>
      <c r="K190" s="1039"/>
      <c r="L190" s="1020" t="s">
        <v>407</v>
      </c>
      <c r="M190" s="1021"/>
      <c r="N190" s="1020" t="s">
        <v>143</v>
      </c>
      <c r="O190" s="1021"/>
      <c r="P190" s="727"/>
      <c r="Q190" s="604"/>
      <c r="R190" s="646"/>
      <c r="S190" s="646"/>
      <c r="T190" s="600" t="str">
        <f>IF(P190&lt;&gt;"",P190,"")</f>
        <v/>
      </c>
      <c r="U190" s="601"/>
      <c r="V190" s="600"/>
      <c r="W190" s="602"/>
      <c r="X190" s="602"/>
      <c r="Y190" s="603"/>
      <c r="Z190" s="603"/>
    </row>
    <row r="191" spans="1:26" ht="15" customHeight="1">
      <c r="A191" s="314"/>
      <c r="B191" s="1022"/>
      <c r="C191" s="1027"/>
      <c r="D191" s="1030" t="s">
        <v>464</v>
      </c>
      <c r="E191" s="1024" t="s">
        <v>465</v>
      </c>
      <c r="F191" s="1024"/>
      <c r="G191" s="1024"/>
      <c r="H191" s="1024"/>
      <c r="I191" s="1024"/>
      <c r="J191" s="1025"/>
      <c r="K191" s="391" t="s">
        <v>244</v>
      </c>
      <c r="L191" s="1018" t="s">
        <v>466</v>
      </c>
      <c r="M191" s="1019"/>
      <c r="N191" s="1018">
        <v>-2</v>
      </c>
      <c r="O191" s="1019"/>
      <c r="P191" s="577">
        <f>IF(OR(O123= "Error",O123 = "",O123=" "), 0,IF(O123&lt; 0.2,-2,0))</f>
        <v>0</v>
      </c>
      <c r="Q191" s="604"/>
      <c r="R191" s="646"/>
      <c r="S191" s="646"/>
      <c r="T191" s="600"/>
      <c r="U191" s="601" t="s">
        <v>329</v>
      </c>
      <c r="V191" s="600">
        <f>IF(ISNUMBER(P191),P191,"0.00")</f>
        <v>0</v>
      </c>
      <c r="W191" s="602"/>
      <c r="X191" s="602"/>
      <c r="Y191" s="603"/>
      <c r="Z191" s="603"/>
    </row>
    <row r="192" spans="1:26" ht="15" customHeight="1" thickBot="1">
      <c r="A192" s="314"/>
      <c r="B192" s="1023"/>
      <c r="C192" s="1028"/>
      <c r="D192" s="1031"/>
      <c r="E192" s="995"/>
      <c r="F192" s="995"/>
      <c r="G192" s="995"/>
      <c r="H192" s="995"/>
      <c r="I192" s="995"/>
      <c r="J192" s="1026"/>
      <c r="K192" s="410" t="s">
        <v>244</v>
      </c>
      <c r="L192" s="1011" t="s">
        <v>467</v>
      </c>
      <c r="M192" s="1013"/>
      <c r="N192" s="1011">
        <v>-3</v>
      </c>
      <c r="O192" s="1013"/>
      <c r="P192" s="578">
        <f>IF(OR(O123= "Error",O123 = "",O123=" "), 0,IF(O123 &gt;= 0.2,-3,0))</f>
        <v>0</v>
      </c>
      <c r="Q192" s="604"/>
      <c r="R192" s="646"/>
      <c r="S192" s="646"/>
      <c r="T192" s="600"/>
      <c r="U192" s="601" t="s">
        <v>329</v>
      </c>
      <c r="V192" s="600">
        <f>IF(ISNUMBER(P192),P192,"0.00")</f>
        <v>0</v>
      </c>
      <c r="W192" s="602"/>
      <c r="X192" s="602"/>
      <c r="Y192" s="603"/>
      <c r="Z192" s="603"/>
    </row>
    <row r="193" spans="1:26" ht="26.15" customHeight="1" thickBot="1">
      <c r="A193" s="314"/>
      <c r="B193" s="996" t="s">
        <v>617</v>
      </c>
      <c r="C193" s="997"/>
      <c r="D193" s="997"/>
      <c r="E193" s="997"/>
      <c r="F193" s="997"/>
      <c r="G193" s="997"/>
      <c r="H193" s="997"/>
      <c r="I193" s="997"/>
      <c r="J193" s="997"/>
      <c r="K193" s="997"/>
      <c r="L193" s="997"/>
      <c r="M193" s="997"/>
      <c r="N193" s="997"/>
      <c r="O193" s="998"/>
      <c r="P193" s="334">
        <f>SUM(P189+P191+P192)</f>
        <v>0</v>
      </c>
      <c r="Q193" s="604"/>
      <c r="R193" s="646"/>
      <c r="S193" s="646"/>
      <c r="T193" s="626"/>
      <c r="U193" s="601"/>
      <c r="V193" s="601"/>
      <c r="W193" s="602"/>
      <c r="X193" s="602"/>
      <c r="Y193" s="603"/>
      <c r="Z193" s="603"/>
    </row>
    <row r="194" spans="1:26" s="6" customFormat="1" ht="27.75" customHeight="1" thickBot="1">
      <c r="A194" s="292"/>
      <c r="B194" s="996" t="s">
        <v>618</v>
      </c>
      <c r="C194" s="997"/>
      <c r="D194" s="997"/>
      <c r="E194" s="997"/>
      <c r="F194" s="997"/>
      <c r="G194" s="997"/>
      <c r="H194" s="997"/>
      <c r="I194" s="997"/>
      <c r="J194" s="997"/>
      <c r="K194" s="997"/>
      <c r="L194" s="997"/>
      <c r="M194" s="997"/>
      <c r="N194" s="997"/>
      <c r="O194" s="998"/>
      <c r="P194" s="383">
        <f ca="1">IF((P193+P171+P136)&gt;45,45,(P193+P171+P136))</f>
        <v>0</v>
      </c>
      <c r="Q194" s="594"/>
      <c r="R194" s="594"/>
      <c r="S194" s="620"/>
      <c r="T194" s="621"/>
      <c r="U194" s="617"/>
      <c r="V194" s="618"/>
      <c r="W194" s="618"/>
      <c r="X194" s="618"/>
      <c r="Y194" s="619"/>
      <c r="Z194" s="619"/>
    </row>
    <row r="195" spans="1:26" s="448" customFormat="1" ht="12" customHeight="1">
      <c r="A195" s="444"/>
      <c r="B195" s="444"/>
      <c r="C195" s="309" t="s">
        <v>410</v>
      </c>
      <c r="D195" s="445"/>
      <c r="E195" s="446"/>
      <c r="F195" s="446"/>
      <c r="G195" s="446"/>
      <c r="H195" s="446"/>
      <c r="I195" s="440"/>
      <c r="J195" s="440"/>
      <c r="K195" s="440"/>
      <c r="L195" s="440"/>
      <c r="M195" s="440"/>
      <c r="N195" s="440"/>
      <c r="O195" s="440"/>
      <c r="P195" s="447"/>
      <c r="Q195" s="604"/>
      <c r="R195" s="604"/>
      <c r="S195" s="604"/>
      <c r="T195" s="638"/>
      <c r="U195" s="596"/>
      <c r="V195" s="639"/>
      <c r="W195" s="639"/>
      <c r="X195" s="639"/>
      <c r="Y195" s="640"/>
      <c r="Z195" s="640"/>
    </row>
    <row r="196" spans="1:26" s="53" customFormat="1" ht="8.25" hidden="1" customHeight="1">
      <c r="A196" s="405"/>
      <c r="B196" s="405"/>
      <c r="C196" s="443" t="s">
        <v>282</v>
      </c>
      <c r="D196" s="309"/>
      <c r="E196" s="293"/>
      <c r="F196" s="293"/>
      <c r="G196" s="293"/>
      <c r="H196" s="293"/>
      <c r="I196" s="310"/>
      <c r="J196" s="310"/>
      <c r="K196" s="310"/>
      <c r="L196" s="310"/>
      <c r="M196" s="310"/>
      <c r="N196" s="310"/>
      <c r="O196" s="310"/>
      <c r="P196" s="406"/>
      <c r="Q196" s="599"/>
      <c r="R196" s="599"/>
      <c r="S196" s="599"/>
      <c r="T196" s="626"/>
      <c r="U196" s="596"/>
      <c r="V196" s="602"/>
      <c r="W196" s="602"/>
      <c r="X196" s="602"/>
      <c r="Y196" s="603"/>
      <c r="Z196" s="603"/>
    </row>
    <row r="197" spans="1:26" s="27" customFormat="1" ht="6.75" hidden="1" customHeight="1">
      <c r="A197" s="317"/>
      <c r="B197" s="317"/>
      <c r="C197" s="327"/>
      <c r="D197" s="309"/>
      <c r="E197" s="293"/>
      <c r="F197" s="293"/>
      <c r="G197" s="293"/>
      <c r="H197" s="293"/>
      <c r="I197" s="310"/>
      <c r="J197" s="310"/>
      <c r="K197" s="310"/>
      <c r="L197" s="310"/>
      <c r="M197" s="310"/>
      <c r="N197" s="310"/>
      <c r="O197" s="310"/>
      <c r="P197" s="403"/>
      <c r="Q197" s="604"/>
      <c r="R197" s="604"/>
      <c r="S197" s="604"/>
      <c r="T197" s="638"/>
      <c r="U197" s="596"/>
      <c r="V197" s="639"/>
      <c r="W197" s="639"/>
      <c r="X197" s="639"/>
      <c r="Y197" s="640"/>
      <c r="Z197" s="640"/>
    </row>
    <row r="198" spans="1:26" s="27" customFormat="1" ht="12" hidden="1" customHeight="1">
      <c r="A198" s="317"/>
      <c r="B198" s="317"/>
      <c r="C198" s="327" t="s">
        <v>283</v>
      </c>
      <c r="D198" s="309"/>
      <c r="E198" s="293"/>
      <c r="F198" s="293"/>
      <c r="G198" s="293"/>
      <c r="H198" s="293"/>
      <c r="I198" s="310"/>
      <c r="J198" s="440" t="str">
        <f>IF(OR(K133="",L133="",L133=0), "",(K133/L133)*100)</f>
        <v/>
      </c>
      <c r="K198" s="310"/>
      <c r="L198" s="310"/>
      <c r="M198" s="310"/>
      <c r="N198" s="310"/>
      <c r="O198" s="310"/>
      <c r="P198" s="403"/>
      <c r="Q198" s="604"/>
      <c r="R198" s="604"/>
      <c r="S198" s="604"/>
      <c r="T198" s="638"/>
      <c r="U198" s="596"/>
      <c r="V198" s="639"/>
      <c r="W198" s="639"/>
      <c r="X198" s="639"/>
      <c r="Y198" s="640"/>
      <c r="Z198" s="640"/>
    </row>
    <row r="199" spans="1:26" s="27" customFormat="1" ht="25" hidden="1">
      <c r="A199" s="317"/>
      <c r="B199" s="317"/>
      <c r="C199" s="539" t="s">
        <v>284</v>
      </c>
      <c r="D199" s="1259" t="s">
        <v>377</v>
      </c>
      <c r="E199" s="1260"/>
      <c r="F199" s="1260"/>
      <c r="G199" s="1261"/>
      <c r="H199" s="540" t="s">
        <v>285</v>
      </c>
      <c r="I199" s="310"/>
      <c r="J199" s="310"/>
      <c r="K199" s="310"/>
      <c r="L199" s="310"/>
      <c r="M199" s="310"/>
      <c r="N199" s="310"/>
      <c r="O199" s="310"/>
      <c r="P199" s="403"/>
      <c r="Q199" s="604"/>
      <c r="R199" s="604"/>
      <c r="S199" s="604"/>
      <c r="T199" s="638"/>
      <c r="U199" s="596"/>
      <c r="V199" s="639"/>
      <c r="W199" s="639"/>
      <c r="X199" s="639"/>
      <c r="Y199" s="640"/>
      <c r="Z199" s="640"/>
    </row>
    <row r="200" spans="1:26" s="27" customFormat="1" ht="12" hidden="1" customHeight="1">
      <c r="A200" s="317"/>
      <c r="B200" s="317"/>
      <c r="C200" s="541">
        <v>1</v>
      </c>
      <c r="D200" s="968" t="s">
        <v>286</v>
      </c>
      <c r="E200" s="969"/>
      <c r="F200" s="969"/>
      <c r="G200" s="970"/>
      <c r="H200" s="542">
        <v>2</v>
      </c>
      <c r="I200" s="310"/>
      <c r="J200" s="310"/>
      <c r="K200" s="310"/>
      <c r="L200" s="310"/>
      <c r="M200" s="310"/>
      <c r="N200" s="310"/>
      <c r="O200" s="310"/>
      <c r="P200" s="403"/>
      <c r="Q200" s="604"/>
      <c r="R200" s="604"/>
      <c r="S200" s="604"/>
      <c r="T200" s="638"/>
      <c r="U200" s="596"/>
      <c r="V200" s="639"/>
      <c r="W200" s="639"/>
      <c r="X200" s="639"/>
      <c r="Y200" s="640"/>
      <c r="Z200" s="640"/>
    </row>
    <row r="201" spans="1:26" s="27" customFormat="1" ht="8.25" hidden="1" customHeight="1">
      <c r="A201" s="317"/>
      <c r="B201" s="317"/>
      <c r="C201" s="541">
        <v>2</v>
      </c>
      <c r="D201" s="968" t="s">
        <v>287</v>
      </c>
      <c r="E201" s="969"/>
      <c r="F201" s="969"/>
      <c r="G201" s="970"/>
      <c r="H201" s="542">
        <v>1.5</v>
      </c>
      <c r="I201" s="310"/>
      <c r="J201" s="310"/>
      <c r="K201" s="310"/>
      <c r="L201" s="310"/>
      <c r="M201" s="310"/>
      <c r="N201" s="310"/>
      <c r="O201" s="310"/>
      <c r="P201" s="403"/>
      <c r="Q201" s="604"/>
      <c r="R201" s="604"/>
      <c r="S201" s="604"/>
      <c r="T201" s="638"/>
      <c r="U201" s="596"/>
      <c r="V201" s="639"/>
      <c r="W201" s="639"/>
      <c r="X201" s="639"/>
      <c r="Y201" s="640"/>
      <c r="Z201" s="640"/>
    </row>
    <row r="202" spans="1:26" s="27" customFormat="1" ht="12" hidden="1" customHeight="1">
      <c r="A202" s="317"/>
      <c r="B202" s="317"/>
      <c r="C202" s="541">
        <v>3</v>
      </c>
      <c r="D202" s="968" t="s">
        <v>288</v>
      </c>
      <c r="E202" s="969"/>
      <c r="F202" s="969"/>
      <c r="G202" s="970"/>
      <c r="H202" s="542">
        <v>1</v>
      </c>
      <c r="I202" s="310"/>
      <c r="J202" s="310"/>
      <c r="K202" s="310"/>
      <c r="L202" s="310"/>
      <c r="M202" s="310"/>
      <c r="N202" s="310"/>
      <c r="O202" s="310"/>
      <c r="P202" s="403"/>
      <c r="Q202" s="604"/>
      <c r="R202" s="604"/>
      <c r="S202" s="604"/>
      <c r="T202" s="638"/>
      <c r="U202" s="596"/>
      <c r="V202" s="639"/>
      <c r="W202" s="639"/>
      <c r="X202" s="639"/>
      <c r="Y202" s="640"/>
      <c r="Z202" s="640"/>
    </row>
    <row r="203" spans="1:26" s="27" customFormat="1" ht="8.25" hidden="1" customHeight="1">
      <c r="A203" s="317"/>
      <c r="B203" s="317"/>
      <c r="C203" s="541">
        <v>4</v>
      </c>
      <c r="D203" s="968" t="s">
        <v>289</v>
      </c>
      <c r="E203" s="969"/>
      <c r="F203" s="969"/>
      <c r="G203" s="970"/>
      <c r="H203" s="542">
        <v>0.5</v>
      </c>
      <c r="I203" s="310"/>
      <c r="J203" s="310"/>
      <c r="K203" s="310"/>
      <c r="L203" s="310"/>
      <c r="M203" s="310"/>
      <c r="N203" s="310"/>
      <c r="O203" s="310"/>
      <c r="P203" s="403"/>
      <c r="Q203" s="604"/>
      <c r="R203" s="604"/>
      <c r="S203" s="604"/>
      <c r="T203" s="638"/>
      <c r="U203" s="596"/>
      <c r="V203" s="639"/>
      <c r="W203" s="639"/>
      <c r="X203" s="639"/>
      <c r="Y203" s="640"/>
      <c r="Z203" s="640"/>
    </row>
    <row r="204" spans="1:26" s="27" customFormat="1" ht="12" hidden="1" customHeight="1">
      <c r="A204" s="317"/>
      <c r="B204" s="317"/>
      <c r="C204" s="541">
        <v>5</v>
      </c>
      <c r="D204" s="968" t="s">
        <v>290</v>
      </c>
      <c r="E204" s="969"/>
      <c r="F204" s="969"/>
      <c r="G204" s="970"/>
      <c r="H204" s="542">
        <v>0</v>
      </c>
      <c r="I204" s="310"/>
      <c r="J204" s="310"/>
      <c r="K204" s="310"/>
      <c r="L204" s="310"/>
      <c r="M204" s="310"/>
      <c r="N204" s="310"/>
      <c r="O204" s="310"/>
      <c r="P204" s="403"/>
      <c r="Q204" s="604"/>
      <c r="R204" s="604"/>
      <c r="S204" s="604"/>
      <c r="T204" s="638"/>
      <c r="U204" s="596"/>
      <c r="V204" s="639"/>
      <c r="W204" s="639"/>
      <c r="X204" s="639"/>
      <c r="Y204" s="640"/>
      <c r="Z204" s="640"/>
    </row>
    <row r="205" spans="1:26" s="27" customFormat="1" ht="8.25" hidden="1" customHeight="1">
      <c r="A205" s="317"/>
      <c r="B205" s="317"/>
      <c r="C205" s="543"/>
      <c r="D205" s="544"/>
      <c r="E205" s="544"/>
      <c r="F205" s="544"/>
      <c r="G205" s="544"/>
      <c r="H205" s="544"/>
      <c r="I205" s="310"/>
      <c r="J205" s="310"/>
      <c r="K205" s="310"/>
      <c r="L205" s="310"/>
      <c r="M205" s="310"/>
      <c r="N205" s="310"/>
      <c r="O205" s="310"/>
      <c r="P205" s="403"/>
      <c r="Q205" s="604"/>
      <c r="R205" s="604"/>
      <c r="S205" s="604"/>
      <c r="T205" s="638"/>
      <c r="U205" s="596"/>
      <c r="V205" s="639"/>
      <c r="W205" s="639"/>
      <c r="X205" s="639"/>
      <c r="Y205" s="640"/>
      <c r="Z205" s="640"/>
    </row>
    <row r="206" spans="1:26" s="27" customFormat="1" ht="25" hidden="1">
      <c r="A206" s="317"/>
      <c r="B206" s="317"/>
      <c r="C206" s="1249" t="s">
        <v>291</v>
      </c>
      <c r="D206" s="1249"/>
      <c r="E206" s="1249"/>
      <c r="F206" s="1249"/>
      <c r="G206" s="1249"/>
      <c r="H206" s="1249"/>
      <c r="I206" s="310"/>
      <c r="J206" s="440" t="str">
        <f>IF(OR(N134="",N134&lt;=0), "",IF(N134=1,"G",IF(N134=2,"H",IF(N134=3,"J",IF(N134=4,"K",IF(N134=5,"L",IF(N134=6,"M",0)))))))</f>
        <v/>
      </c>
      <c r="K206" s="440" t="str">
        <f>IF(OR(L134="",L134&lt;0), "",IF(L134&lt;15,"211",IF(L134&lt;45,"212",IF(L134&lt;90,"213",IF(L134&lt;135,"214","215")))))</f>
        <v/>
      </c>
      <c r="L206" s="310"/>
      <c r="M206" s="310"/>
      <c r="N206" s="310"/>
      <c r="O206" s="310"/>
      <c r="P206" s="403"/>
      <c r="Q206" s="604"/>
      <c r="R206" s="604"/>
      <c r="S206" s="604"/>
      <c r="T206" s="638"/>
      <c r="U206" s="596"/>
      <c r="V206" s="639"/>
      <c r="W206" s="639"/>
      <c r="X206" s="639"/>
      <c r="Y206" s="640"/>
      <c r="Z206" s="640"/>
    </row>
    <row r="207" spans="1:26" s="27" customFormat="1" ht="18.75" hidden="1" customHeight="1">
      <c r="A207" s="317"/>
      <c r="B207" s="317"/>
      <c r="C207" s="545"/>
      <c r="D207" s="1218" t="s">
        <v>292</v>
      </c>
      <c r="E207" s="1218"/>
      <c r="F207" s="1219"/>
      <c r="G207" s="546">
        <v>1</v>
      </c>
      <c r="H207" s="546">
        <v>2</v>
      </c>
      <c r="I207" s="546">
        <v>2</v>
      </c>
      <c r="J207" s="547">
        <v>3</v>
      </c>
      <c r="K207" s="432">
        <v>4</v>
      </c>
      <c r="L207" s="432">
        <v>5</v>
      </c>
      <c r="M207" s="546">
        <v>6</v>
      </c>
      <c r="N207" s="310"/>
      <c r="O207" s="310"/>
      <c r="P207" s="403"/>
      <c r="Q207" s="604"/>
      <c r="R207" s="604"/>
      <c r="S207" s="604"/>
      <c r="T207" s="638"/>
      <c r="U207" s="596"/>
      <c r="V207" s="639"/>
      <c r="W207" s="639"/>
      <c r="X207" s="639"/>
      <c r="Y207" s="640"/>
      <c r="Z207" s="640"/>
    </row>
    <row r="208" spans="1:26" s="561" customFormat="1" ht="15.75" hidden="1" customHeight="1">
      <c r="A208" s="558"/>
      <c r="B208" s="558"/>
      <c r="C208" s="1230" t="s">
        <v>455</v>
      </c>
      <c r="D208" s="1231"/>
      <c r="E208" s="1231"/>
      <c r="F208" s="1232"/>
      <c r="G208" s="548" t="s">
        <v>402</v>
      </c>
      <c r="H208" s="548" t="s">
        <v>293</v>
      </c>
      <c r="I208" s="548" t="s">
        <v>294</v>
      </c>
      <c r="J208" s="549" t="s">
        <v>294</v>
      </c>
      <c r="K208" s="548" t="s">
        <v>295</v>
      </c>
      <c r="L208" s="548" t="s">
        <v>296</v>
      </c>
      <c r="M208" s="548" t="s">
        <v>297</v>
      </c>
      <c r="N208" s="559"/>
      <c r="O208" s="559"/>
      <c r="P208" s="560"/>
      <c r="Q208" s="639"/>
      <c r="R208" s="639"/>
      <c r="S208" s="639"/>
      <c r="T208" s="638"/>
      <c r="U208" s="596"/>
      <c r="V208" s="639"/>
      <c r="W208" s="639"/>
      <c r="X208" s="639"/>
      <c r="Y208" s="640"/>
      <c r="Z208" s="640"/>
    </row>
    <row r="209" spans="1:26" s="27" customFormat="1" ht="13.5" hidden="1" customHeight="1">
      <c r="A209" s="317"/>
      <c r="B209" s="317"/>
      <c r="C209" s="1233"/>
      <c r="D209" s="1234"/>
      <c r="E209" s="1234"/>
      <c r="F209" s="1235"/>
      <c r="G209" s="1243" t="s">
        <v>402</v>
      </c>
      <c r="H209" s="1243" t="s">
        <v>298</v>
      </c>
      <c r="I209" s="551" t="s">
        <v>299</v>
      </c>
      <c r="J209" s="1243" t="s">
        <v>454</v>
      </c>
      <c r="K209" s="550" t="s">
        <v>300</v>
      </c>
      <c r="L209" s="550" t="s">
        <v>301</v>
      </c>
      <c r="M209" s="550" t="s">
        <v>302</v>
      </c>
      <c r="N209" s="310"/>
      <c r="O209" s="310"/>
      <c r="P209" s="403"/>
      <c r="Q209" s="604"/>
      <c r="R209" s="604"/>
      <c r="S209" s="604"/>
      <c r="T209" s="638"/>
      <c r="U209" s="596"/>
      <c r="V209" s="639"/>
      <c r="W209" s="639"/>
      <c r="X209" s="639"/>
      <c r="Y209" s="640"/>
      <c r="Z209" s="640"/>
    </row>
    <row r="210" spans="1:26" s="27" customFormat="1" ht="17.25" hidden="1" customHeight="1">
      <c r="A210" s="317"/>
      <c r="B210" s="317"/>
      <c r="C210" s="1236"/>
      <c r="D210" s="1237"/>
      <c r="E210" s="1237"/>
      <c r="F210" s="1238"/>
      <c r="G210" s="1244"/>
      <c r="H210" s="1244"/>
      <c r="I210" s="553"/>
      <c r="J210" s="1244"/>
      <c r="K210" s="552"/>
      <c r="L210" s="552"/>
      <c r="M210" s="552"/>
      <c r="N210" s="310"/>
      <c r="O210" s="310"/>
      <c r="P210" s="403"/>
      <c r="Q210" s="604"/>
      <c r="R210" s="604"/>
      <c r="S210" s="604"/>
      <c r="T210" s="638"/>
      <c r="U210" s="596"/>
      <c r="V210" s="639"/>
      <c r="W210" s="639"/>
      <c r="X210" s="639"/>
      <c r="Y210" s="640"/>
      <c r="Z210" s="640"/>
    </row>
    <row r="211" spans="1:26" s="27" customFormat="1" ht="12" hidden="1" customHeight="1">
      <c r="A211" s="317"/>
      <c r="B211" s="317"/>
      <c r="C211" s="1215" t="s">
        <v>303</v>
      </c>
      <c r="D211" s="1216"/>
      <c r="E211" s="1216"/>
      <c r="F211" s="1217"/>
      <c r="G211" s="555">
        <v>3</v>
      </c>
      <c r="H211" s="555">
        <v>3</v>
      </c>
      <c r="I211" s="555">
        <v>3</v>
      </c>
      <c r="J211" s="554">
        <v>3</v>
      </c>
      <c r="K211" s="555">
        <v>2.5</v>
      </c>
      <c r="L211" s="555">
        <v>1.5</v>
      </c>
      <c r="M211" s="555">
        <v>0</v>
      </c>
      <c r="N211" s="310"/>
      <c r="O211" s="310"/>
      <c r="P211" s="403"/>
      <c r="Q211" s="604"/>
      <c r="R211" s="604"/>
      <c r="S211" s="604"/>
      <c r="T211" s="638"/>
      <c r="U211" s="596"/>
      <c r="V211" s="639"/>
      <c r="W211" s="639"/>
      <c r="X211" s="639"/>
      <c r="Y211" s="640"/>
      <c r="Z211" s="640"/>
    </row>
    <row r="212" spans="1:26" s="27" customFormat="1" ht="8.25" hidden="1" customHeight="1">
      <c r="A212" s="317"/>
      <c r="B212" s="317"/>
      <c r="C212" s="1215" t="s">
        <v>304</v>
      </c>
      <c r="D212" s="1216"/>
      <c r="E212" s="1216"/>
      <c r="F212" s="1217"/>
      <c r="G212" s="555">
        <v>3</v>
      </c>
      <c r="H212" s="556">
        <v>3</v>
      </c>
      <c r="I212" s="555">
        <v>2.5</v>
      </c>
      <c r="J212" s="554">
        <v>2.5</v>
      </c>
      <c r="K212" s="555">
        <v>1.5</v>
      </c>
      <c r="L212" s="555">
        <v>1</v>
      </c>
      <c r="M212" s="555">
        <v>0</v>
      </c>
      <c r="N212" s="310"/>
      <c r="O212" s="310"/>
      <c r="P212" s="403"/>
      <c r="Q212" s="604"/>
      <c r="R212" s="604"/>
      <c r="S212" s="604"/>
      <c r="T212" s="638"/>
      <c r="U212" s="596"/>
      <c r="V212" s="639"/>
      <c r="W212" s="639"/>
      <c r="X212" s="639"/>
      <c r="Y212" s="640"/>
      <c r="Z212" s="640"/>
    </row>
    <row r="213" spans="1:26" s="27" customFormat="1" ht="12" hidden="1" customHeight="1">
      <c r="A213" s="317"/>
      <c r="B213" s="317"/>
      <c r="C213" s="1215" t="s">
        <v>305</v>
      </c>
      <c r="D213" s="1216"/>
      <c r="E213" s="1216"/>
      <c r="F213" s="1217"/>
      <c r="G213" s="555">
        <v>3</v>
      </c>
      <c r="H213" s="557">
        <v>2.5</v>
      </c>
      <c r="I213" s="555">
        <v>1.5</v>
      </c>
      <c r="J213" s="554">
        <v>1.5</v>
      </c>
      <c r="K213" s="555">
        <v>1</v>
      </c>
      <c r="L213" s="555">
        <v>0</v>
      </c>
      <c r="M213" s="555">
        <v>0</v>
      </c>
      <c r="N213" s="310"/>
      <c r="O213" s="310"/>
      <c r="P213" s="403"/>
      <c r="Q213" s="604"/>
      <c r="R213" s="604"/>
      <c r="S213" s="604"/>
      <c r="T213" s="638"/>
      <c r="U213" s="596"/>
      <c r="V213" s="639"/>
      <c r="W213" s="639"/>
      <c r="X213" s="639"/>
      <c r="Y213" s="640"/>
      <c r="Z213" s="640"/>
    </row>
    <row r="214" spans="1:26" s="27" customFormat="1" ht="8.25" hidden="1" customHeight="1">
      <c r="A214" s="317"/>
      <c r="B214" s="317"/>
      <c r="C214" s="1215" t="s">
        <v>306</v>
      </c>
      <c r="D214" s="1216"/>
      <c r="E214" s="1216"/>
      <c r="F214" s="1217"/>
      <c r="G214" s="555">
        <v>3</v>
      </c>
      <c r="H214" s="557">
        <v>1.5</v>
      </c>
      <c r="I214" s="555">
        <v>1</v>
      </c>
      <c r="J214" s="554">
        <v>1</v>
      </c>
      <c r="K214" s="555">
        <v>0</v>
      </c>
      <c r="L214" s="555">
        <v>0</v>
      </c>
      <c r="M214" s="555">
        <v>0</v>
      </c>
      <c r="N214" s="310"/>
      <c r="O214" s="310"/>
      <c r="P214" s="403"/>
      <c r="Q214" s="604"/>
      <c r="R214" s="604"/>
      <c r="S214" s="604"/>
      <c r="T214" s="638"/>
      <c r="U214" s="596"/>
      <c r="V214" s="639"/>
      <c r="W214" s="639"/>
      <c r="X214" s="639"/>
      <c r="Y214" s="640"/>
      <c r="Z214" s="640"/>
    </row>
    <row r="215" spans="1:26" s="27" customFormat="1" ht="12" hidden="1" customHeight="1">
      <c r="A215" s="317"/>
      <c r="B215" s="317"/>
      <c r="C215" s="1215" t="s">
        <v>307</v>
      </c>
      <c r="D215" s="1216"/>
      <c r="E215" s="1216"/>
      <c r="F215" s="1217"/>
      <c r="G215" s="555">
        <v>3</v>
      </c>
      <c r="H215" s="557">
        <v>1</v>
      </c>
      <c r="I215" s="555">
        <v>0</v>
      </c>
      <c r="J215" s="554">
        <v>0</v>
      </c>
      <c r="K215" s="555">
        <v>0</v>
      </c>
      <c r="L215" s="555">
        <v>0</v>
      </c>
      <c r="M215" s="555">
        <v>0</v>
      </c>
      <c r="N215" s="310"/>
      <c r="O215" s="310"/>
      <c r="P215" s="403"/>
      <c r="Q215" s="604"/>
      <c r="R215" s="604"/>
      <c r="S215" s="604"/>
      <c r="T215" s="638"/>
      <c r="U215" s="596"/>
      <c r="V215" s="639"/>
      <c r="W215" s="639"/>
      <c r="X215" s="639"/>
      <c r="Y215" s="640"/>
      <c r="Z215" s="640"/>
    </row>
    <row r="216" spans="1:26" s="27" customFormat="1" ht="8.25" hidden="1" customHeight="1">
      <c r="A216" s="317"/>
      <c r="B216" s="317"/>
      <c r="C216" s="327"/>
      <c r="D216" s="309"/>
      <c r="E216" s="293"/>
      <c r="F216" s="293"/>
      <c r="G216" s="293"/>
      <c r="H216" s="293"/>
      <c r="I216" s="310"/>
      <c r="J216" s="310"/>
      <c r="K216" s="310"/>
      <c r="L216" s="310"/>
      <c r="M216" s="310"/>
      <c r="N216" s="310"/>
      <c r="O216" s="310"/>
      <c r="P216" s="403"/>
      <c r="Q216" s="604"/>
      <c r="R216" s="604"/>
      <c r="S216" s="604"/>
      <c r="T216" s="638"/>
      <c r="U216" s="596"/>
      <c r="V216" s="639"/>
      <c r="W216" s="639"/>
      <c r="X216" s="639"/>
      <c r="Y216" s="640"/>
      <c r="Z216" s="640"/>
    </row>
    <row r="217" spans="1:26" s="27" customFormat="1" ht="25" hidden="1">
      <c r="A217" s="317"/>
      <c r="B217" s="317"/>
      <c r="C217" s="327" t="s">
        <v>308</v>
      </c>
      <c r="D217" s="309"/>
      <c r="E217" s="293"/>
      <c r="F217" s="293"/>
      <c r="G217" s="293"/>
      <c r="H217" s="293"/>
      <c r="I217" s="310"/>
      <c r="J217" s="310"/>
      <c r="K217" s="310"/>
      <c r="L217" s="310"/>
      <c r="M217" s="310"/>
      <c r="N217" s="310"/>
      <c r="O217" s="310"/>
      <c r="P217" s="403"/>
      <c r="Q217" s="604"/>
      <c r="R217" s="604"/>
      <c r="S217" s="604"/>
      <c r="T217" s="638"/>
      <c r="U217" s="596"/>
      <c r="V217" s="639"/>
      <c r="W217" s="639"/>
      <c r="X217" s="639"/>
      <c r="Y217" s="640"/>
      <c r="Z217" s="640"/>
    </row>
    <row r="218" spans="1:26" s="27" customFormat="1" ht="8.25" customHeight="1" thickBot="1">
      <c r="A218" s="317"/>
      <c r="B218" s="317"/>
      <c r="C218" s="327"/>
      <c r="D218" s="309"/>
      <c r="E218" s="293"/>
      <c r="F218" s="293"/>
      <c r="G218" s="293"/>
      <c r="H218" s="293"/>
      <c r="I218" s="310"/>
      <c r="J218" s="310"/>
      <c r="K218" s="310"/>
      <c r="L218" s="310"/>
      <c r="M218" s="310"/>
      <c r="N218" s="310"/>
      <c r="O218" s="310"/>
      <c r="P218" s="311"/>
      <c r="Q218" s="604"/>
      <c r="R218" s="604"/>
      <c r="S218" s="604"/>
      <c r="T218" s="638"/>
      <c r="U218" s="596"/>
      <c r="V218" s="639"/>
      <c r="W218" s="639"/>
      <c r="X218" s="637"/>
      <c r="Y218" s="637"/>
      <c r="Z218" s="637"/>
    </row>
    <row r="219" spans="1:26" s="4" customFormat="1" ht="16.5" customHeight="1">
      <c r="A219" s="281"/>
      <c r="B219" s="282"/>
      <c r="C219" s="328"/>
      <c r="D219" s="329"/>
      <c r="E219" s="328"/>
      <c r="F219" s="328"/>
      <c r="G219" s="328"/>
      <c r="H219" s="1158"/>
      <c r="I219" s="1158"/>
      <c r="J219" s="1158"/>
      <c r="K219" s="1159"/>
      <c r="L219" s="1081" t="s">
        <v>39</v>
      </c>
      <c r="M219" s="284" t="s">
        <v>36</v>
      </c>
      <c r="N219" s="285" t="s">
        <v>37</v>
      </c>
      <c r="O219" s="284" t="s">
        <v>714</v>
      </c>
      <c r="P219" s="286" t="s">
        <v>38</v>
      </c>
      <c r="Q219" s="579"/>
      <c r="R219" s="579"/>
      <c r="S219" s="579"/>
      <c r="T219" s="641"/>
      <c r="U219" s="642"/>
      <c r="V219" s="643"/>
      <c r="W219" s="643"/>
      <c r="X219" s="582"/>
      <c r="Y219" s="582"/>
      <c r="Z219" s="582"/>
    </row>
    <row r="220" spans="1:26" s="4" customFormat="1" ht="21" customHeight="1">
      <c r="A220" s="281"/>
      <c r="B220" s="287"/>
      <c r="C220" s="466" t="s">
        <v>5</v>
      </c>
      <c r="D220" s="466"/>
      <c r="E220" s="466"/>
      <c r="F220" s="1078">
        <f>SUMMARY!$E$6</f>
        <v>0</v>
      </c>
      <c r="G220" s="1078"/>
      <c r="H220" s="1078"/>
      <c r="I220" s="1078"/>
      <c r="J220" s="1078"/>
      <c r="K220" s="465"/>
      <c r="L220" s="1082"/>
      <c r="M220" s="288">
        <f>P84</f>
        <v>0</v>
      </c>
      <c r="N220" s="289">
        <f ca="1">P194</f>
        <v>0</v>
      </c>
      <c r="O220" s="288">
        <f>P279</f>
        <v>0</v>
      </c>
      <c r="P220" s="313">
        <f ca="1">P280</f>
        <v>0</v>
      </c>
      <c r="Q220" s="579"/>
      <c r="R220" s="579"/>
      <c r="S220" s="579"/>
      <c r="T220" s="641"/>
      <c r="U220" s="642"/>
      <c r="V220" s="643"/>
      <c r="W220" s="643"/>
      <c r="X220" s="582"/>
      <c r="Y220" s="582"/>
      <c r="Z220" s="582"/>
    </row>
    <row r="221" spans="1:26" s="4" customFormat="1" ht="27" customHeight="1" thickBot="1">
      <c r="A221" s="281"/>
      <c r="B221" s="380"/>
      <c r="C221" s="1187" t="s">
        <v>18</v>
      </c>
      <c r="D221" s="1187"/>
      <c r="E221" s="1187"/>
      <c r="F221" s="1242"/>
      <c r="G221" s="1085" t="str">
        <f>G5</f>
        <v>Template</v>
      </c>
      <c r="H221" s="1086"/>
      <c r="I221" s="304"/>
      <c r="J221" s="1120"/>
      <c r="K221" s="1120"/>
      <c r="L221" s="1120"/>
      <c r="M221" s="1120"/>
      <c r="N221" s="1120"/>
      <c r="O221" s="1241"/>
      <c r="P221" s="384"/>
      <c r="Q221" s="579"/>
      <c r="R221" s="579"/>
      <c r="S221" s="579"/>
      <c r="T221" s="586"/>
      <c r="U221" s="585"/>
      <c r="V221" s="580"/>
      <c r="W221" s="580"/>
      <c r="X221" s="582"/>
      <c r="Y221" s="582"/>
      <c r="Z221" s="582"/>
    </row>
    <row r="222" spans="1:26" ht="12" customHeight="1">
      <c r="A222" s="314"/>
      <c r="B222" s="1224" t="s">
        <v>619</v>
      </c>
      <c r="C222" s="1225"/>
      <c r="D222" s="1225"/>
      <c r="E222" s="1225"/>
      <c r="F222" s="1225"/>
      <c r="G222" s="1225"/>
      <c r="H222" s="1225"/>
      <c r="I222" s="1225"/>
      <c r="J222" s="1226"/>
      <c r="K222" s="1213" t="s">
        <v>620</v>
      </c>
      <c r="L222" s="1211" t="s">
        <v>407</v>
      </c>
      <c r="M222" s="1212"/>
      <c r="N222" s="1220" t="s">
        <v>584</v>
      </c>
      <c r="O222" s="1221"/>
      <c r="P222" s="1239" t="s">
        <v>242</v>
      </c>
      <c r="Q222" s="604"/>
      <c r="R222" s="604"/>
      <c r="S222" s="604"/>
      <c r="T222" s="638"/>
      <c r="U222" s="644"/>
      <c r="V222" s="601"/>
      <c r="W222" s="639"/>
      <c r="X222" s="639"/>
      <c r="Y222" s="640"/>
      <c r="Z222" s="640"/>
    </row>
    <row r="223" spans="1:26" ht="18" customHeight="1" thickBot="1">
      <c r="A223" s="314"/>
      <c r="B223" s="1227"/>
      <c r="C223" s="1228"/>
      <c r="D223" s="1228"/>
      <c r="E223" s="1228"/>
      <c r="F223" s="1228"/>
      <c r="G223" s="1228"/>
      <c r="H223" s="1228"/>
      <c r="I223" s="1228"/>
      <c r="J223" s="1229"/>
      <c r="K223" s="1214"/>
      <c r="L223" s="330" t="s">
        <v>247</v>
      </c>
      <c r="M223" s="330" t="s">
        <v>621</v>
      </c>
      <c r="N223" s="1222"/>
      <c r="O223" s="1223"/>
      <c r="P223" s="1240"/>
      <c r="Q223" s="604"/>
      <c r="R223" s="604"/>
      <c r="S223" s="645"/>
      <c r="T223" s="638"/>
      <c r="U223" s="601"/>
      <c r="V223" s="601"/>
      <c r="W223" s="639"/>
      <c r="X223" s="639"/>
      <c r="Y223" s="640"/>
      <c r="Z223" s="640"/>
    </row>
    <row r="224" spans="1:26" ht="14.15" customHeight="1" thickBot="1">
      <c r="A224" s="314"/>
      <c r="B224" s="811"/>
      <c r="C224" s="777" t="s">
        <v>622</v>
      </c>
      <c r="D224" s="812" t="s">
        <v>623</v>
      </c>
      <c r="E224" s="813"/>
      <c r="F224" s="813"/>
      <c r="G224" s="813"/>
      <c r="H224" s="813"/>
      <c r="I224" s="813"/>
      <c r="J224" s="814"/>
      <c r="K224" s="814"/>
      <c r="L224" s="815"/>
      <c r="M224" s="815"/>
      <c r="N224" s="813"/>
      <c r="O224" s="816"/>
      <c r="P224" s="817"/>
      <c r="Q224" s="604"/>
      <c r="R224" s="604"/>
      <c r="S224" s="604"/>
      <c r="T224" s="626"/>
      <c r="U224" s="601"/>
      <c r="V224" s="600"/>
      <c r="W224" s="602"/>
      <c r="X224" s="602"/>
      <c r="Y224" s="603"/>
      <c r="Z224" s="603"/>
    </row>
    <row r="225" spans="1:26" ht="14.15" customHeight="1" thickBot="1">
      <c r="A225" s="314"/>
      <c r="B225" s="811"/>
      <c r="C225" s="777"/>
      <c r="D225" s="777" t="s">
        <v>624</v>
      </c>
      <c r="E225" s="813"/>
      <c r="F225" s="813"/>
      <c r="G225" s="813"/>
      <c r="H225" s="813"/>
      <c r="I225" s="813"/>
      <c r="J225" s="814"/>
      <c r="K225" s="814"/>
      <c r="L225" s="815"/>
      <c r="M225" s="815"/>
      <c r="N225" s="813"/>
      <c r="O225" s="816"/>
      <c r="P225" s="817"/>
      <c r="Q225" s="604"/>
      <c r="R225" s="604"/>
      <c r="S225" s="604"/>
      <c r="T225" s="626"/>
      <c r="U225" s="601"/>
      <c r="V225" s="600"/>
      <c r="W225" s="602"/>
      <c r="X225" s="602"/>
      <c r="Y225" s="603"/>
      <c r="Z225" s="603"/>
    </row>
    <row r="226" spans="1:26" s="7" customFormat="1" ht="14.5" customHeight="1">
      <c r="A226" s="294"/>
      <c r="B226" s="1270"/>
      <c r="C226" s="1313"/>
      <c r="D226" s="1268" t="s">
        <v>629</v>
      </c>
      <c r="E226" s="999" t="s">
        <v>625</v>
      </c>
      <c r="F226" s="1000"/>
      <c r="G226" s="1000"/>
      <c r="H226" s="1000"/>
      <c r="I226" s="1000"/>
      <c r="J226" s="1000"/>
      <c r="K226" s="1278" t="s">
        <v>626</v>
      </c>
      <c r="L226" s="1258">
        <v>8</v>
      </c>
      <c r="M226" s="1258">
        <v>10</v>
      </c>
      <c r="N226" s="1185"/>
      <c r="O226" s="1186"/>
      <c r="P226" s="1272" t="str">
        <f>IF(N226&gt;100,"incorrect entry",IF(N226&gt;=80,M226,IF(N226&gt;=65,L226,"")))</f>
        <v/>
      </c>
      <c r="Q226" s="599"/>
      <c r="R226" s="599"/>
      <c r="S226" s="589"/>
      <c r="T226" s="600" t="str">
        <f>IF(N226&lt;&gt;"",N226,"")</f>
        <v/>
      </c>
      <c r="U226" s="601" t="s">
        <v>192</v>
      </c>
      <c r="V226" s="602"/>
      <c r="W226" s="602"/>
      <c r="X226" s="602"/>
      <c r="Y226" s="603"/>
      <c r="Z226" s="603"/>
    </row>
    <row r="227" spans="1:26" s="7" customFormat="1" ht="24" customHeight="1">
      <c r="A227" s="294"/>
      <c r="B227" s="1270"/>
      <c r="C227" s="1313"/>
      <c r="D227" s="1268"/>
      <c r="E227" s="1000"/>
      <c r="F227" s="1000"/>
      <c r="G227" s="1000"/>
      <c r="H227" s="1000"/>
      <c r="I227" s="1000"/>
      <c r="J227" s="1000"/>
      <c r="K227" s="1278"/>
      <c r="L227" s="1258"/>
      <c r="M227" s="1258"/>
      <c r="N227" s="1185"/>
      <c r="O227" s="1186"/>
      <c r="P227" s="1272"/>
      <c r="Q227" s="599"/>
      <c r="R227" s="599"/>
      <c r="S227" s="589"/>
      <c r="T227" s="600" t="str">
        <f>IF(N227&lt;&gt;"",N227,"")</f>
        <v/>
      </c>
      <c r="U227" s="601" t="s">
        <v>192</v>
      </c>
      <c r="V227" s="602"/>
      <c r="W227" s="602"/>
      <c r="X227" s="602"/>
      <c r="Y227" s="603"/>
      <c r="Z227" s="603"/>
    </row>
    <row r="228" spans="1:26" s="7" customFormat="1" ht="27" customHeight="1">
      <c r="A228" s="294"/>
      <c r="B228" s="1271"/>
      <c r="C228" s="1314"/>
      <c r="D228" s="1269"/>
      <c r="E228" s="1273" t="s">
        <v>627</v>
      </c>
      <c r="F228" s="1274"/>
      <c r="G228" s="1279"/>
      <c r="H228" s="1280"/>
      <c r="I228" s="1280"/>
      <c r="J228" s="1280"/>
      <c r="K228" s="1048"/>
      <c r="L228" s="1049"/>
      <c r="M228" s="1049"/>
      <c r="N228" s="1049"/>
      <c r="O228" s="1049"/>
      <c r="P228" s="1050"/>
      <c r="Q228" s="599"/>
      <c r="R228" s="599"/>
      <c r="S228" s="589"/>
      <c r="T228" s="600" t="str">
        <f>IF(N228&lt;&gt;"",N228,"")</f>
        <v/>
      </c>
      <c r="U228" s="601" t="s">
        <v>192</v>
      </c>
      <c r="V228" s="602"/>
      <c r="W228" s="602"/>
      <c r="X228" s="602"/>
      <c r="Y228" s="603"/>
      <c r="Z228" s="603"/>
    </row>
    <row r="229" spans="1:26" s="7" customFormat="1" ht="24" customHeight="1" thickBot="1">
      <c r="A229" s="294"/>
      <c r="B229" s="571"/>
      <c r="C229" s="572"/>
      <c r="D229" s="662" t="s">
        <v>630</v>
      </c>
      <c r="E229" s="952" t="s">
        <v>628</v>
      </c>
      <c r="F229" s="1092"/>
      <c r="G229" s="1092"/>
      <c r="H229" s="1092"/>
      <c r="I229" s="1092"/>
      <c r="J229" s="1092"/>
      <c r="K229" s="736" t="s">
        <v>626</v>
      </c>
      <c r="L229" s="737">
        <v>6</v>
      </c>
      <c r="M229" s="737">
        <v>7</v>
      </c>
      <c r="N229" s="1077"/>
      <c r="O229" s="931"/>
      <c r="P229" s="669" t="str">
        <f>IF(N229&gt;100,"incorrect entry",IF(N229&gt;=80,M229,IF(N229&gt;=65,L229,"")))</f>
        <v/>
      </c>
      <c r="Q229" s="599"/>
      <c r="R229" s="599"/>
      <c r="S229" s="589"/>
      <c r="T229" s="600" t="str">
        <f>IF(N229&lt;&gt;"",N229,"")</f>
        <v/>
      </c>
      <c r="U229" s="601" t="s">
        <v>192</v>
      </c>
      <c r="V229" s="602"/>
      <c r="W229" s="602"/>
      <c r="X229" s="602"/>
      <c r="Y229" s="603"/>
      <c r="Z229" s="603"/>
    </row>
    <row r="230" spans="1:26" ht="24" customHeight="1" thickBot="1">
      <c r="A230" s="314"/>
      <c r="B230" s="996" t="s">
        <v>631</v>
      </c>
      <c r="C230" s="997"/>
      <c r="D230" s="997"/>
      <c r="E230" s="997"/>
      <c r="F230" s="997"/>
      <c r="G230" s="997"/>
      <c r="H230" s="997"/>
      <c r="I230" s="997"/>
      <c r="J230" s="997"/>
      <c r="K230" s="997"/>
      <c r="L230" s="997"/>
      <c r="M230" s="997"/>
      <c r="N230" s="997"/>
      <c r="O230" s="998"/>
      <c r="P230" s="670">
        <f>SUM(P226,P229)</f>
        <v>0</v>
      </c>
      <c r="Q230" s="604"/>
      <c r="R230" s="646"/>
      <c r="S230" s="646"/>
      <c r="T230" s="626"/>
      <c r="U230" s="601"/>
      <c r="V230" s="601"/>
      <c r="W230" s="602"/>
      <c r="X230" s="602"/>
      <c r="Y230" s="603"/>
      <c r="Z230" s="603"/>
    </row>
    <row r="231" spans="1:26" ht="14.15" customHeight="1" thickBot="1">
      <c r="A231" s="314"/>
      <c r="B231" s="811"/>
      <c r="C231" s="777" t="s">
        <v>632</v>
      </c>
      <c r="D231" s="1315" t="s">
        <v>633</v>
      </c>
      <c r="E231" s="1315"/>
      <c r="F231" s="1315"/>
      <c r="G231" s="813"/>
      <c r="H231" s="813"/>
      <c r="I231" s="813"/>
      <c r="J231" s="819"/>
      <c r="K231" s="819"/>
      <c r="L231" s="819"/>
      <c r="M231" s="819"/>
      <c r="N231" s="816"/>
      <c r="O231" s="820"/>
      <c r="P231" s="821"/>
      <c r="Q231" s="604"/>
      <c r="R231" s="604"/>
      <c r="S231" s="604"/>
      <c r="T231" s="626"/>
      <c r="U231" s="601"/>
      <c r="V231" s="600"/>
      <c r="W231" s="602"/>
      <c r="X231" s="602"/>
      <c r="Y231" s="603"/>
      <c r="Z231" s="603"/>
    </row>
    <row r="232" spans="1:26" ht="14.15" customHeight="1" thickBot="1">
      <c r="A232" s="314"/>
      <c r="B232" s="811"/>
      <c r="C232" s="777"/>
      <c r="D232" s="777" t="s">
        <v>634</v>
      </c>
      <c r="E232" s="813"/>
      <c r="F232" s="813"/>
      <c r="G232" s="813"/>
      <c r="H232" s="813"/>
      <c r="I232" s="813"/>
      <c r="J232" s="814"/>
      <c r="K232" s="814"/>
      <c r="L232" s="815"/>
      <c r="M232" s="815"/>
      <c r="N232" s="813"/>
      <c r="O232" s="816"/>
      <c r="P232" s="817"/>
      <c r="Q232" s="604"/>
      <c r="R232" s="604"/>
      <c r="S232" s="604"/>
      <c r="T232" s="626"/>
      <c r="U232" s="601"/>
      <c r="V232" s="600"/>
      <c r="W232" s="602"/>
      <c r="X232" s="602"/>
      <c r="Y232" s="603"/>
      <c r="Z232" s="603"/>
    </row>
    <row r="233" spans="1:26" ht="12" customHeight="1">
      <c r="A233" s="314"/>
      <c r="B233" s="780"/>
      <c r="C233" s="781"/>
      <c r="D233" s="798" t="s">
        <v>635</v>
      </c>
      <c r="E233" s="926" t="s">
        <v>636</v>
      </c>
      <c r="F233" s="926"/>
      <c r="G233" s="926"/>
      <c r="H233" s="926"/>
      <c r="I233" s="926"/>
      <c r="J233" s="927"/>
      <c r="K233" s="385" t="s">
        <v>626</v>
      </c>
      <c r="L233" s="818">
        <v>6</v>
      </c>
      <c r="M233" s="818">
        <v>7</v>
      </c>
      <c r="N233" s="950"/>
      <c r="O233" s="951"/>
      <c r="P233" s="442" t="str">
        <f t="shared" ref="P233:P239" si="14">IF(N233&gt;100,"incorrect entry",IF(N233&gt;=80,M233,IF(N233&gt;=65,L233,"")))</f>
        <v/>
      </c>
      <c r="Q233" s="604"/>
      <c r="R233" s="604"/>
      <c r="S233" s="604"/>
      <c r="T233" s="600" t="str">
        <f t="shared" ref="T233:T239" si="15">IF(N233&lt;&gt;"",N233,"")</f>
        <v/>
      </c>
      <c r="U233" s="601" t="s">
        <v>196</v>
      </c>
      <c r="V233" s="600" t="str">
        <f t="shared" ref="V233:V239" si="16">IF(ISNUMBER(P233),P233,"0.00")</f>
        <v>0.00</v>
      </c>
      <c r="W233" s="602"/>
      <c r="X233" s="602"/>
      <c r="Y233" s="603"/>
      <c r="Z233" s="603"/>
    </row>
    <row r="234" spans="1:26" ht="12" customHeight="1">
      <c r="A234" s="314"/>
      <c r="B234" s="298"/>
      <c r="C234" s="738"/>
      <c r="D234" s="325" t="s">
        <v>637</v>
      </c>
      <c r="E234" s="918" t="s">
        <v>638</v>
      </c>
      <c r="F234" s="918"/>
      <c r="G234" s="918"/>
      <c r="H234" s="918"/>
      <c r="I234" s="918"/>
      <c r="J234" s="919"/>
      <c r="K234" s="331" t="s">
        <v>626</v>
      </c>
      <c r="L234" s="737">
        <v>5</v>
      </c>
      <c r="M234" s="737">
        <v>6</v>
      </c>
      <c r="N234" s="930"/>
      <c r="O234" s="931"/>
      <c r="P234" s="116" t="str">
        <f t="shared" si="14"/>
        <v/>
      </c>
      <c r="Q234" s="604"/>
      <c r="R234" s="604"/>
      <c r="S234" s="604"/>
      <c r="T234" s="600" t="str">
        <f t="shared" si="15"/>
        <v/>
      </c>
      <c r="U234" s="601" t="s">
        <v>197</v>
      </c>
      <c r="V234" s="600" t="str">
        <f t="shared" si="16"/>
        <v>0.00</v>
      </c>
      <c r="W234" s="602"/>
      <c r="X234" s="602"/>
      <c r="Y234" s="603"/>
      <c r="Z234" s="603"/>
    </row>
    <row r="235" spans="1:26" ht="15" customHeight="1">
      <c r="A235" s="314"/>
      <c r="B235" s="323"/>
      <c r="C235" s="324"/>
      <c r="D235" s="320" t="s">
        <v>639</v>
      </c>
      <c r="E235" s="952" t="s">
        <v>640</v>
      </c>
      <c r="F235" s="952"/>
      <c r="G235" s="952"/>
      <c r="H235" s="952"/>
      <c r="I235" s="952"/>
      <c r="J235" s="953"/>
      <c r="K235" s="331" t="s">
        <v>626</v>
      </c>
      <c r="L235" s="737">
        <v>5</v>
      </c>
      <c r="M235" s="737">
        <v>6</v>
      </c>
      <c r="N235" s="930"/>
      <c r="O235" s="931"/>
      <c r="P235" s="116" t="str">
        <f t="shared" si="14"/>
        <v/>
      </c>
      <c r="Q235" s="604"/>
      <c r="R235" s="604"/>
      <c r="S235" s="604"/>
      <c r="T235" s="600" t="str">
        <f t="shared" si="15"/>
        <v/>
      </c>
      <c r="U235" s="601" t="s">
        <v>198</v>
      </c>
      <c r="V235" s="600" t="str">
        <f t="shared" si="16"/>
        <v>0.00</v>
      </c>
      <c r="W235" s="602"/>
      <c r="X235" s="602"/>
      <c r="Y235" s="603"/>
      <c r="Z235" s="603"/>
    </row>
    <row r="236" spans="1:26" ht="12" customHeight="1">
      <c r="A236" s="314"/>
      <c r="B236" s="298"/>
      <c r="C236" s="738"/>
      <c r="D236" s="325" t="s">
        <v>642</v>
      </c>
      <c r="E236" s="918" t="s">
        <v>641</v>
      </c>
      <c r="F236" s="918"/>
      <c r="G236" s="918"/>
      <c r="H236" s="918"/>
      <c r="I236" s="918"/>
      <c r="J236" s="919"/>
      <c r="K236" s="331" t="s">
        <v>626</v>
      </c>
      <c r="L236" s="737">
        <v>5</v>
      </c>
      <c r="M236" s="737">
        <v>6</v>
      </c>
      <c r="N236" s="930"/>
      <c r="O236" s="931"/>
      <c r="P236" s="116" t="str">
        <f t="shared" si="14"/>
        <v/>
      </c>
      <c r="Q236" s="604"/>
      <c r="R236" s="604"/>
      <c r="S236" s="604"/>
      <c r="T236" s="600" t="str">
        <f t="shared" si="15"/>
        <v/>
      </c>
      <c r="U236" s="601" t="s">
        <v>199</v>
      </c>
      <c r="V236" s="600" t="str">
        <f t="shared" si="16"/>
        <v>0.00</v>
      </c>
      <c r="W236" s="602"/>
      <c r="X236" s="602"/>
      <c r="Y236" s="603"/>
      <c r="Z236" s="603"/>
    </row>
    <row r="237" spans="1:26" ht="12" customHeight="1">
      <c r="A237" s="314"/>
      <c r="B237" s="298"/>
      <c r="C237" s="738"/>
      <c r="D237" s="325" t="s">
        <v>643</v>
      </c>
      <c r="E237" s="918" t="s">
        <v>644</v>
      </c>
      <c r="F237" s="918"/>
      <c r="G237" s="918"/>
      <c r="H237" s="918"/>
      <c r="I237" s="918"/>
      <c r="J237" s="919"/>
      <c r="K237" s="331" t="s">
        <v>645</v>
      </c>
      <c r="L237" s="737">
        <v>1</v>
      </c>
      <c r="M237" s="737">
        <v>2</v>
      </c>
      <c r="N237" s="930"/>
      <c r="O237" s="931"/>
      <c r="P237" s="116" t="str">
        <f t="shared" si="14"/>
        <v/>
      </c>
      <c r="Q237" s="604"/>
      <c r="R237" s="604"/>
      <c r="S237" s="604"/>
      <c r="T237" s="600" t="str">
        <f t="shared" si="15"/>
        <v/>
      </c>
      <c r="U237" s="601" t="s">
        <v>199</v>
      </c>
      <c r="V237" s="600" t="str">
        <f t="shared" si="16"/>
        <v>0.00</v>
      </c>
      <c r="W237" s="602"/>
      <c r="X237" s="602"/>
      <c r="Y237" s="603"/>
      <c r="Z237" s="603"/>
    </row>
    <row r="238" spans="1:26" ht="12" customHeight="1">
      <c r="A238" s="314"/>
      <c r="B238" s="298"/>
      <c r="C238" s="738"/>
      <c r="D238" s="325" t="s">
        <v>647</v>
      </c>
      <c r="E238" s="918" t="s">
        <v>646</v>
      </c>
      <c r="F238" s="918"/>
      <c r="G238" s="918"/>
      <c r="H238" s="918"/>
      <c r="I238" s="918"/>
      <c r="J238" s="919"/>
      <c r="K238" s="331" t="s">
        <v>626</v>
      </c>
      <c r="L238" s="737">
        <v>1</v>
      </c>
      <c r="M238" s="737">
        <v>2</v>
      </c>
      <c r="N238" s="930"/>
      <c r="O238" s="931"/>
      <c r="P238" s="116" t="str">
        <f t="shared" si="14"/>
        <v/>
      </c>
      <c r="Q238" s="604"/>
      <c r="R238" s="604"/>
      <c r="S238" s="604"/>
      <c r="T238" s="600" t="str">
        <f t="shared" si="15"/>
        <v/>
      </c>
      <c r="U238" s="601" t="s">
        <v>199</v>
      </c>
      <c r="V238" s="600" t="str">
        <f t="shared" si="16"/>
        <v>0.00</v>
      </c>
      <c r="W238" s="602"/>
      <c r="X238" s="602"/>
      <c r="Y238" s="603"/>
      <c r="Z238" s="603"/>
    </row>
    <row r="239" spans="1:26" ht="12" customHeight="1" thickBot="1">
      <c r="A239" s="314"/>
      <c r="B239" s="303"/>
      <c r="C239" s="387"/>
      <c r="D239" s="388" t="s">
        <v>648</v>
      </c>
      <c r="E239" s="1057" t="s">
        <v>649</v>
      </c>
      <c r="F239" s="1057"/>
      <c r="G239" s="1057"/>
      <c r="H239" s="1057"/>
      <c r="I239" s="1057"/>
      <c r="J239" s="1058"/>
      <c r="K239" s="389" t="s">
        <v>650</v>
      </c>
      <c r="L239" s="737">
        <v>3</v>
      </c>
      <c r="M239" s="737">
        <v>5</v>
      </c>
      <c r="N239" s="932"/>
      <c r="O239" s="933"/>
      <c r="P239" s="116" t="str">
        <f t="shared" si="14"/>
        <v/>
      </c>
      <c r="Q239" s="604"/>
      <c r="R239" s="604"/>
      <c r="S239" s="604"/>
      <c r="T239" s="600" t="str">
        <f t="shared" si="15"/>
        <v/>
      </c>
      <c r="U239" s="601" t="s">
        <v>401</v>
      </c>
      <c r="V239" s="600" t="str">
        <f t="shared" si="16"/>
        <v>0.00</v>
      </c>
      <c r="W239" s="602"/>
      <c r="X239" s="602"/>
      <c r="Y239" s="603"/>
      <c r="Z239" s="603"/>
    </row>
    <row r="240" spans="1:26" ht="12" customHeight="1">
      <c r="A240" s="314"/>
      <c r="B240" s="1296"/>
      <c r="C240" s="1225"/>
      <c r="D240" s="1225"/>
      <c r="E240" s="1225"/>
      <c r="F240" s="1225"/>
      <c r="G240" s="1225"/>
      <c r="H240" s="1225"/>
      <c r="I240" s="1225"/>
      <c r="J240" s="1226"/>
      <c r="K240" s="1275" t="s">
        <v>484</v>
      </c>
      <c r="L240" s="1211" t="s">
        <v>407</v>
      </c>
      <c r="M240" s="1212"/>
      <c r="N240" s="1220" t="s">
        <v>407</v>
      </c>
      <c r="O240" s="1221"/>
      <c r="P240" s="1239" t="s">
        <v>242</v>
      </c>
      <c r="Q240" s="604"/>
      <c r="R240" s="646"/>
      <c r="S240" s="646"/>
      <c r="T240" s="638"/>
      <c r="U240" s="644"/>
      <c r="V240" s="601"/>
      <c r="W240" s="639"/>
      <c r="X240" s="639"/>
      <c r="Y240" s="640"/>
      <c r="Z240" s="640"/>
    </row>
    <row r="241" spans="1:26" ht="18" customHeight="1" thickBot="1">
      <c r="A241" s="314"/>
      <c r="B241" s="1227"/>
      <c r="C241" s="1228"/>
      <c r="D241" s="1228"/>
      <c r="E241" s="1228"/>
      <c r="F241" s="1228"/>
      <c r="G241" s="1228"/>
      <c r="H241" s="1228"/>
      <c r="I241" s="1228"/>
      <c r="J241" s="1229"/>
      <c r="K241" s="1276"/>
      <c r="L241" s="330" t="s">
        <v>247</v>
      </c>
      <c r="M241" s="330" t="s">
        <v>21</v>
      </c>
      <c r="N241" s="1222"/>
      <c r="O241" s="1223"/>
      <c r="P241" s="1277"/>
      <c r="Q241" s="604"/>
      <c r="R241" s="646"/>
      <c r="S241" s="647"/>
      <c r="T241" s="638"/>
      <c r="U241" s="601"/>
      <c r="V241" s="601"/>
      <c r="W241" s="639"/>
      <c r="X241" s="639"/>
      <c r="Y241" s="640"/>
      <c r="Z241" s="640"/>
    </row>
    <row r="242" spans="1:26" ht="36" customHeight="1">
      <c r="A242" s="314"/>
      <c r="B242" s="663"/>
      <c r="C242" s="664"/>
      <c r="D242" s="1044" t="s">
        <v>654</v>
      </c>
      <c r="E242" s="1037" t="s">
        <v>651</v>
      </c>
      <c r="F242" s="1037"/>
      <c r="G242" s="1037"/>
      <c r="H242" s="1037"/>
      <c r="I242" s="1037"/>
      <c r="J242" s="1038"/>
      <c r="K242" s="426" t="s">
        <v>483</v>
      </c>
      <c r="L242" s="737">
        <v>4</v>
      </c>
      <c r="M242" s="737">
        <v>5</v>
      </c>
      <c r="N242" s="922"/>
      <c r="O242" s="923"/>
      <c r="P242" s="248" t="str">
        <f>IF(N242&gt;100,"incorrect entry",IF(N242&gt;=80,M242,IF(N242&gt;=65,L242,"")))</f>
        <v/>
      </c>
      <c r="Q242" s="604"/>
      <c r="R242" s="646"/>
      <c r="S242" s="646"/>
      <c r="T242" s="600" t="str">
        <f>IF(O242&lt;&gt;"",O242,"")</f>
        <v/>
      </c>
      <c r="U242" s="601" t="s">
        <v>126</v>
      </c>
      <c r="V242" s="600" t="str">
        <f>IF(ISNUMBER(P242),P242,"0.00")</f>
        <v>0.00</v>
      </c>
      <c r="W242" s="602"/>
      <c r="X242" s="602"/>
      <c r="Y242" s="603"/>
      <c r="Z242" s="603"/>
    </row>
    <row r="243" spans="1:26" ht="38.25" customHeight="1">
      <c r="A243" s="314"/>
      <c r="B243" s="665"/>
      <c r="C243" s="666"/>
      <c r="D243" s="1045"/>
      <c r="E243" s="1054" t="s">
        <v>652</v>
      </c>
      <c r="F243" s="1055"/>
      <c r="G243" s="1055"/>
      <c r="H243" s="1055"/>
      <c r="I243" s="1055"/>
      <c r="J243" s="1056"/>
      <c r="K243" s="426" t="s">
        <v>482</v>
      </c>
      <c r="L243" s="737">
        <v>3</v>
      </c>
      <c r="M243" s="737">
        <v>4</v>
      </c>
      <c r="N243" s="922"/>
      <c r="O243" s="923"/>
      <c r="P243" s="248" t="str">
        <f>IF(N243&gt;100,"incorrect entry",IF(N243&gt;=80,M243,IF(N243&gt;=65,L243,"")))</f>
        <v/>
      </c>
      <c r="Q243" s="604"/>
      <c r="R243" s="646"/>
      <c r="S243" s="646"/>
      <c r="T243" s="600" t="str">
        <f>IF(O243&lt;&gt;"",O243,"")</f>
        <v/>
      </c>
      <c r="U243" s="601" t="s">
        <v>126</v>
      </c>
      <c r="V243" s="600" t="str">
        <f>IF(ISNUMBER(P243),P243,"0.00")</f>
        <v>0.00</v>
      </c>
      <c r="W243" s="602"/>
      <c r="X243" s="602"/>
      <c r="Y243" s="603"/>
      <c r="Z243" s="603"/>
    </row>
    <row r="244" spans="1:26" ht="27" customHeight="1">
      <c r="A244" s="314"/>
      <c r="B244" s="667"/>
      <c r="C244" s="668"/>
      <c r="D244" s="1046"/>
      <c r="E244" s="1047" t="s">
        <v>653</v>
      </c>
      <c r="F244" s="1047"/>
      <c r="G244" s="1051"/>
      <c r="H244" s="1052"/>
      <c r="I244" s="1052"/>
      <c r="J244" s="1053"/>
      <c r="K244" s="1048"/>
      <c r="L244" s="1049"/>
      <c r="M244" s="1049"/>
      <c r="N244" s="1049"/>
      <c r="O244" s="1049"/>
      <c r="P244" s="1050"/>
      <c r="Q244" s="604"/>
      <c r="R244" s="646"/>
      <c r="S244" s="646"/>
      <c r="T244" s="600" t="str">
        <f>IF(O244&lt;&gt;"",O244,"")</f>
        <v/>
      </c>
      <c r="U244" s="601" t="s">
        <v>127</v>
      </c>
      <c r="V244" s="600" t="str">
        <f>IF(ISNUMBER(P244),P244,"0.00")</f>
        <v>0.00</v>
      </c>
      <c r="W244" s="602"/>
      <c r="X244" s="602"/>
      <c r="Y244" s="603"/>
      <c r="Z244" s="603"/>
    </row>
    <row r="245" spans="1:26" ht="29.5" customHeight="1" thickBot="1">
      <c r="A245" s="314"/>
      <c r="B245" s="295"/>
      <c r="C245" s="739"/>
      <c r="D245" s="320" t="s">
        <v>655</v>
      </c>
      <c r="E245" s="926" t="s">
        <v>461</v>
      </c>
      <c r="F245" s="926"/>
      <c r="G245" s="926"/>
      <c r="H245" s="926"/>
      <c r="I245" s="926"/>
      <c r="J245" s="927"/>
      <c r="K245" s="386" t="s">
        <v>244</v>
      </c>
      <c r="L245" s="737">
        <v>2</v>
      </c>
      <c r="M245" s="737">
        <v>3</v>
      </c>
      <c r="N245" s="1256"/>
      <c r="O245" s="1257"/>
      <c r="P245" s="740" t="str">
        <f>IF(N245&gt;100,"incorrect entry",IF(N245&gt;=80,M245,IF(N245&gt;=65,L245,"")))</f>
        <v/>
      </c>
      <c r="Q245" s="604"/>
      <c r="R245" s="646"/>
      <c r="S245" s="646"/>
      <c r="T245" s="600" t="str">
        <f>IF(O245&lt;&gt;"",O245,"")</f>
        <v/>
      </c>
      <c r="U245" s="601" t="s">
        <v>127</v>
      </c>
      <c r="V245" s="600" t="str">
        <f>IF(ISNUMBER(P245),P245,"0.00")</f>
        <v>0.00</v>
      </c>
      <c r="W245" s="602"/>
      <c r="X245" s="602"/>
      <c r="Y245" s="603"/>
      <c r="Z245" s="603"/>
    </row>
    <row r="246" spans="1:26" ht="24" customHeight="1" thickBot="1">
      <c r="A246" s="314"/>
      <c r="B246" s="996" t="s">
        <v>656</v>
      </c>
      <c r="C246" s="997"/>
      <c r="D246" s="997"/>
      <c r="E246" s="997"/>
      <c r="F246" s="997"/>
      <c r="G246" s="997"/>
      <c r="H246" s="997"/>
      <c r="I246" s="997"/>
      <c r="J246" s="997"/>
      <c r="K246" s="997"/>
      <c r="L246" s="997"/>
      <c r="M246" s="997"/>
      <c r="N246" s="997"/>
      <c r="O246" s="998"/>
      <c r="P246" s="670">
        <f>SUM(P233:P239,P242:P243,P245)</f>
        <v>0</v>
      </c>
      <c r="Q246" s="604"/>
      <c r="R246" s="646"/>
      <c r="S246" s="646"/>
      <c r="T246" s="626"/>
      <c r="U246" s="601"/>
      <c r="V246" s="601"/>
      <c r="W246" s="602"/>
      <c r="X246" s="602"/>
      <c r="Y246" s="603"/>
      <c r="Z246" s="603"/>
    </row>
    <row r="247" spans="1:26" ht="14.15" customHeight="1" thickBot="1">
      <c r="A247" s="314"/>
      <c r="B247" s="811"/>
      <c r="C247" s="777" t="s">
        <v>657</v>
      </c>
      <c r="D247" s="823" t="s">
        <v>658</v>
      </c>
      <c r="E247" s="813"/>
      <c r="F247" s="813"/>
      <c r="G247" s="813"/>
      <c r="H247" s="813"/>
      <c r="I247" s="813"/>
      <c r="J247" s="819"/>
      <c r="K247" s="819"/>
      <c r="L247" s="819"/>
      <c r="M247" s="819"/>
      <c r="N247" s="816"/>
      <c r="O247" s="824"/>
      <c r="P247" s="821"/>
      <c r="Q247" s="604"/>
      <c r="R247" s="604"/>
      <c r="S247" s="604"/>
      <c r="T247" s="626"/>
      <c r="U247" s="601"/>
      <c r="V247" s="600"/>
      <c r="W247" s="602"/>
      <c r="X247" s="602"/>
      <c r="Y247" s="603"/>
      <c r="Z247" s="603"/>
    </row>
    <row r="248" spans="1:26" ht="14.15" customHeight="1" thickBot="1">
      <c r="A248" s="314"/>
      <c r="B248" s="811"/>
      <c r="C248" s="777"/>
      <c r="D248" s="777" t="s">
        <v>659</v>
      </c>
      <c r="E248" s="813"/>
      <c r="F248" s="813"/>
      <c r="G248" s="813"/>
      <c r="H248" s="813"/>
      <c r="I248" s="813"/>
      <c r="J248" s="814"/>
      <c r="K248" s="814"/>
      <c r="L248" s="815"/>
      <c r="M248" s="815"/>
      <c r="N248" s="813"/>
      <c r="O248" s="816"/>
      <c r="P248" s="817"/>
      <c r="Q248" s="604"/>
      <c r="R248" s="604"/>
      <c r="S248" s="604"/>
      <c r="T248" s="626"/>
      <c r="U248" s="601"/>
      <c r="V248" s="600"/>
      <c r="W248" s="602"/>
      <c r="X248" s="602"/>
      <c r="Y248" s="603"/>
      <c r="Z248" s="603"/>
    </row>
    <row r="249" spans="1:26" ht="12" customHeight="1">
      <c r="A249" s="314"/>
      <c r="B249" s="780"/>
      <c r="C249" s="781"/>
      <c r="D249" s="798" t="s">
        <v>660</v>
      </c>
      <c r="E249" s="948" t="s">
        <v>667</v>
      </c>
      <c r="F249" s="948"/>
      <c r="G249" s="948"/>
      <c r="H249" s="948"/>
      <c r="I249" s="948"/>
      <c r="J249" s="949"/>
      <c r="K249" s="822" t="s">
        <v>626</v>
      </c>
      <c r="L249" s="818">
        <v>2</v>
      </c>
      <c r="M249" s="818">
        <v>3</v>
      </c>
      <c r="N249" s="950"/>
      <c r="O249" s="951"/>
      <c r="P249" s="442" t="str">
        <f>IF(N249&gt;100,"incorrect entry",IF(N249&gt;=80,M249,IF(N249&gt;=65,L249,"")))</f>
        <v/>
      </c>
      <c r="Q249" s="604"/>
      <c r="R249" s="604"/>
      <c r="S249" s="604"/>
      <c r="T249" s="600" t="str">
        <f t="shared" ref="T249:T255" si="17">IF(N249&lt;&gt;"",N249,"")</f>
        <v/>
      </c>
      <c r="U249" s="601" t="s">
        <v>189</v>
      </c>
      <c r="V249" s="600" t="str">
        <f t="shared" ref="V249:V256" si="18">IF(ISNUMBER(P249),P249,"0.00")</f>
        <v>0.00</v>
      </c>
      <c r="W249" s="602"/>
      <c r="X249" s="602"/>
      <c r="Y249" s="603"/>
      <c r="Z249" s="603"/>
    </row>
    <row r="250" spans="1:26" ht="12" hidden="1" customHeight="1">
      <c r="A250" s="314"/>
      <c r="B250" s="295"/>
      <c r="C250" s="296"/>
      <c r="D250" s="320">
        <v>3.2</v>
      </c>
      <c r="E250" s="952" t="s">
        <v>125</v>
      </c>
      <c r="F250" s="952"/>
      <c r="G250" s="952"/>
      <c r="H250" s="952"/>
      <c r="I250" s="952"/>
      <c r="J250" s="953" t="s">
        <v>11</v>
      </c>
      <c r="K250" s="426"/>
      <c r="L250" s="390">
        <v>1</v>
      </c>
      <c r="M250" s="737">
        <v>2</v>
      </c>
      <c r="N250" s="930"/>
      <c r="O250" s="931"/>
      <c r="P250" s="116" t="str">
        <f t="shared" ref="P250:P256" si="19">IF(N250&gt;100,"incorrect entry",IF(N250&gt;=80,M250,IF(N250&gt;=65,L250,"")))</f>
        <v/>
      </c>
      <c r="Q250" s="604"/>
      <c r="R250" s="604"/>
      <c r="S250" s="604"/>
      <c r="T250" s="600" t="str">
        <f t="shared" si="17"/>
        <v/>
      </c>
      <c r="U250" s="601" t="s">
        <v>190</v>
      </c>
      <c r="V250" s="600" t="str">
        <f t="shared" si="18"/>
        <v>0.00</v>
      </c>
      <c r="W250" s="602"/>
      <c r="X250" s="602"/>
      <c r="Y250" s="603"/>
      <c r="Z250" s="603"/>
    </row>
    <row r="251" spans="1:26" ht="12" customHeight="1">
      <c r="A251" s="314"/>
      <c r="B251" s="323"/>
      <c r="C251" s="324"/>
      <c r="D251" s="325" t="s">
        <v>661</v>
      </c>
      <c r="E251" s="952" t="s">
        <v>668</v>
      </c>
      <c r="F251" s="952"/>
      <c r="G251" s="952"/>
      <c r="H251" s="952"/>
      <c r="I251" s="952"/>
      <c r="J251" s="953" t="s">
        <v>11</v>
      </c>
      <c r="K251" s="426" t="s">
        <v>645</v>
      </c>
      <c r="L251" s="386"/>
      <c r="M251" s="737">
        <v>2</v>
      </c>
      <c r="N251" s="930"/>
      <c r="O251" s="931"/>
      <c r="P251" s="116" t="str">
        <f t="shared" si="19"/>
        <v/>
      </c>
      <c r="Q251" s="604"/>
      <c r="R251" s="604"/>
      <c r="S251" s="604"/>
      <c r="T251" s="600" t="str">
        <f t="shared" si="17"/>
        <v/>
      </c>
      <c r="U251" s="601" t="s">
        <v>177</v>
      </c>
      <c r="V251" s="600" t="str">
        <f t="shared" si="18"/>
        <v>0.00</v>
      </c>
      <c r="W251" s="602"/>
      <c r="X251" s="602"/>
      <c r="Y251" s="603"/>
      <c r="Z251" s="603"/>
    </row>
    <row r="252" spans="1:26" ht="12" customHeight="1">
      <c r="A252" s="314"/>
      <c r="B252" s="295"/>
      <c r="C252" s="296"/>
      <c r="D252" s="320" t="s">
        <v>662</v>
      </c>
      <c r="E252" s="952" t="s">
        <v>669</v>
      </c>
      <c r="F252" s="952"/>
      <c r="G252" s="952"/>
      <c r="H252" s="952"/>
      <c r="I252" s="952"/>
      <c r="J252" s="953" t="s">
        <v>11</v>
      </c>
      <c r="K252" s="426" t="s">
        <v>645</v>
      </c>
      <c r="L252" s="386"/>
      <c r="M252" s="737">
        <v>1.5</v>
      </c>
      <c r="N252" s="930"/>
      <c r="O252" s="931"/>
      <c r="P252" s="116" t="str">
        <f t="shared" si="19"/>
        <v/>
      </c>
      <c r="Q252" s="604"/>
      <c r="R252" s="604"/>
      <c r="S252" s="604"/>
      <c r="T252" s="600" t="str">
        <f t="shared" si="17"/>
        <v/>
      </c>
      <c r="U252" s="601" t="s">
        <v>178</v>
      </c>
      <c r="V252" s="600" t="str">
        <f t="shared" si="18"/>
        <v>0.00</v>
      </c>
      <c r="W252" s="602"/>
      <c r="X252" s="602"/>
      <c r="Y252" s="603"/>
      <c r="Z252" s="603"/>
    </row>
    <row r="253" spans="1:26" ht="12" customHeight="1">
      <c r="A253" s="314"/>
      <c r="B253" s="323"/>
      <c r="C253" s="324"/>
      <c r="D253" s="325" t="s">
        <v>663</v>
      </c>
      <c r="E253" s="952" t="s">
        <v>670</v>
      </c>
      <c r="F253" s="952"/>
      <c r="G253" s="952"/>
      <c r="H253" s="952"/>
      <c r="I253" s="952"/>
      <c r="J253" s="953" t="s">
        <v>11</v>
      </c>
      <c r="K253" s="426" t="s">
        <v>626</v>
      </c>
      <c r="L253" s="386"/>
      <c r="M253" s="737">
        <v>1.5</v>
      </c>
      <c r="N253" s="930"/>
      <c r="O253" s="931"/>
      <c r="P253" s="116" t="str">
        <f t="shared" si="19"/>
        <v/>
      </c>
      <c r="Q253" s="604"/>
      <c r="R253" s="604"/>
      <c r="S253" s="604"/>
      <c r="T253" s="600" t="str">
        <f t="shared" si="17"/>
        <v/>
      </c>
      <c r="U253" s="601" t="s">
        <v>179</v>
      </c>
      <c r="V253" s="600" t="str">
        <f t="shared" si="18"/>
        <v>0.00</v>
      </c>
      <c r="W253" s="602"/>
      <c r="X253" s="602"/>
      <c r="Y253" s="603"/>
      <c r="Z253" s="603"/>
    </row>
    <row r="254" spans="1:26" ht="12" customHeight="1">
      <c r="A254" s="314"/>
      <c r="B254" s="323"/>
      <c r="C254" s="324"/>
      <c r="D254" s="325" t="s">
        <v>665</v>
      </c>
      <c r="E254" s="952" t="s">
        <v>671</v>
      </c>
      <c r="F254" s="952"/>
      <c r="G254" s="952"/>
      <c r="H254" s="952"/>
      <c r="I254" s="952"/>
      <c r="J254" s="953" t="s">
        <v>11</v>
      </c>
      <c r="K254" s="426" t="s">
        <v>626</v>
      </c>
      <c r="L254" s="386"/>
      <c r="M254" s="737">
        <v>1.5</v>
      </c>
      <c r="N254" s="930"/>
      <c r="O254" s="931"/>
      <c r="P254" s="116" t="str">
        <f t="shared" si="19"/>
        <v/>
      </c>
      <c r="Q254" s="604"/>
      <c r="R254" s="604"/>
      <c r="S254" s="604"/>
      <c r="T254" s="600" t="str">
        <f t="shared" si="17"/>
        <v/>
      </c>
      <c r="U254" s="601" t="s">
        <v>177</v>
      </c>
      <c r="V254" s="600" t="str">
        <f>IF(ISNUMBER(P254),P254,"0.00")</f>
        <v>0.00</v>
      </c>
      <c r="W254" s="602"/>
      <c r="X254" s="602"/>
      <c r="Y254" s="603"/>
      <c r="Z254" s="603"/>
    </row>
    <row r="255" spans="1:26" ht="12" customHeight="1">
      <c r="A255" s="314"/>
      <c r="B255" s="295"/>
      <c r="C255" s="296"/>
      <c r="D255" s="320" t="s">
        <v>666</v>
      </c>
      <c r="E255" s="952" t="s">
        <v>672</v>
      </c>
      <c r="F255" s="952"/>
      <c r="G255" s="952"/>
      <c r="H255" s="952"/>
      <c r="I255" s="952"/>
      <c r="J255" s="953" t="s">
        <v>11</v>
      </c>
      <c r="K255" s="426" t="s">
        <v>650</v>
      </c>
      <c r="L255" s="737">
        <v>2</v>
      </c>
      <c r="M255" s="737">
        <v>4</v>
      </c>
      <c r="N255" s="930"/>
      <c r="O255" s="931"/>
      <c r="P255" s="116" t="str">
        <f t="shared" si="19"/>
        <v/>
      </c>
      <c r="Q255" s="604"/>
      <c r="R255" s="604"/>
      <c r="S255" s="604"/>
      <c r="T255" s="600" t="str">
        <f t="shared" si="17"/>
        <v/>
      </c>
      <c r="U255" s="601" t="s">
        <v>178</v>
      </c>
      <c r="V255" s="600" t="str">
        <f>IF(ISNUMBER(P255),P255,"0.00")</f>
        <v>0.00</v>
      </c>
      <c r="W255" s="602"/>
      <c r="X255" s="602"/>
      <c r="Y255" s="603"/>
      <c r="Z255" s="603"/>
    </row>
    <row r="256" spans="1:26" ht="12" customHeight="1" thickBot="1">
      <c r="A256" s="314"/>
      <c r="B256" s="295"/>
      <c r="C256" s="296"/>
      <c r="D256" s="320" t="s">
        <v>664</v>
      </c>
      <c r="E256" s="952" t="s">
        <v>673</v>
      </c>
      <c r="F256" s="952"/>
      <c r="G256" s="952"/>
      <c r="H256" s="952"/>
      <c r="I256" s="952"/>
      <c r="J256" s="953" t="s">
        <v>11</v>
      </c>
      <c r="K256" s="426" t="s">
        <v>650</v>
      </c>
      <c r="L256" s="737">
        <v>2</v>
      </c>
      <c r="M256" s="737">
        <v>4</v>
      </c>
      <c r="N256" s="930"/>
      <c r="O256" s="931"/>
      <c r="P256" s="116" t="str">
        <f t="shared" si="19"/>
        <v/>
      </c>
      <c r="Q256" s="604"/>
      <c r="R256" s="604"/>
      <c r="S256" s="604"/>
      <c r="T256" s="600" t="str">
        <f>IF(O256&lt;&gt;"",O256,"")</f>
        <v/>
      </c>
      <c r="U256" s="601" t="s">
        <v>200</v>
      </c>
      <c r="V256" s="600" t="str">
        <f t="shared" si="18"/>
        <v>0.00</v>
      </c>
      <c r="W256" s="602"/>
      <c r="X256" s="602"/>
      <c r="Y256" s="603"/>
      <c r="Z256" s="603"/>
    </row>
    <row r="257" spans="1:26" ht="24" customHeight="1" thickBot="1">
      <c r="A257" s="314"/>
      <c r="B257" s="996" t="s">
        <v>674</v>
      </c>
      <c r="C257" s="997"/>
      <c r="D257" s="997"/>
      <c r="E257" s="997"/>
      <c r="F257" s="997"/>
      <c r="G257" s="997"/>
      <c r="H257" s="997"/>
      <c r="I257" s="997"/>
      <c r="J257" s="997"/>
      <c r="K257" s="997"/>
      <c r="L257" s="997"/>
      <c r="M257" s="997"/>
      <c r="N257" s="997"/>
      <c r="O257" s="998"/>
      <c r="P257" s="670">
        <f>SUM(P249:P256)</f>
        <v>0</v>
      </c>
      <c r="Q257" s="604"/>
      <c r="R257" s="646"/>
      <c r="S257" s="646"/>
      <c r="T257" s="626"/>
      <c r="U257" s="601"/>
      <c r="V257" s="601"/>
      <c r="W257" s="602"/>
      <c r="X257" s="602"/>
      <c r="Y257" s="603"/>
      <c r="Z257" s="603"/>
    </row>
    <row r="258" spans="1:26" ht="14.15" customHeight="1" thickBot="1">
      <c r="A258" s="314"/>
      <c r="B258" s="811"/>
      <c r="C258" s="777" t="s">
        <v>675</v>
      </c>
      <c r="D258" s="823" t="s">
        <v>676</v>
      </c>
      <c r="E258" s="813"/>
      <c r="F258" s="813"/>
      <c r="G258" s="813"/>
      <c r="H258" s="813"/>
      <c r="I258" s="813"/>
      <c r="J258" s="819"/>
      <c r="K258" s="819"/>
      <c r="L258" s="819"/>
      <c r="M258" s="819"/>
      <c r="N258" s="816"/>
      <c r="O258" s="824"/>
      <c r="P258" s="821"/>
      <c r="Q258" s="604"/>
      <c r="R258" s="604"/>
      <c r="S258" s="604"/>
      <c r="T258" s="626"/>
      <c r="U258" s="601"/>
      <c r="V258" s="600"/>
      <c r="W258" s="602"/>
      <c r="X258" s="602"/>
      <c r="Y258" s="603"/>
      <c r="Z258" s="603"/>
    </row>
    <row r="259" spans="1:26" ht="14.15" customHeight="1" thickBot="1">
      <c r="A259" s="314"/>
      <c r="B259" s="811"/>
      <c r="C259" s="777"/>
      <c r="D259" s="777" t="s">
        <v>677</v>
      </c>
      <c r="E259" s="813"/>
      <c r="F259" s="813"/>
      <c r="G259" s="813"/>
      <c r="H259" s="813"/>
      <c r="I259" s="813"/>
      <c r="J259" s="814"/>
      <c r="K259" s="814"/>
      <c r="L259" s="815"/>
      <c r="M259" s="815"/>
      <c r="N259" s="813"/>
      <c r="O259" s="816"/>
      <c r="P259" s="817"/>
      <c r="Q259" s="604"/>
      <c r="R259" s="604"/>
      <c r="S259" s="604"/>
      <c r="T259" s="626"/>
      <c r="U259" s="601"/>
      <c r="V259" s="600"/>
      <c r="W259" s="602"/>
      <c r="X259" s="602"/>
      <c r="Y259" s="603"/>
      <c r="Z259" s="603"/>
    </row>
    <row r="260" spans="1:26" ht="24" customHeight="1">
      <c r="A260" s="314"/>
      <c r="B260" s="780"/>
      <c r="C260" s="781"/>
      <c r="D260" s="798" t="s">
        <v>678</v>
      </c>
      <c r="E260" s="948" t="s">
        <v>690</v>
      </c>
      <c r="F260" s="948"/>
      <c r="G260" s="948"/>
      <c r="H260" s="948"/>
      <c r="I260" s="948"/>
      <c r="J260" s="949"/>
      <c r="K260" s="822" t="s">
        <v>650</v>
      </c>
      <c r="L260" s="720"/>
      <c r="M260" s="818">
        <v>1.5</v>
      </c>
      <c r="N260" s="950"/>
      <c r="O260" s="951"/>
      <c r="P260" s="442" t="str">
        <f>IF(N260&gt;100,"incorrect entry",IF(N260&gt;=80,M260,IF(N260&gt;=65,L260,"")))</f>
        <v/>
      </c>
      <c r="Q260" s="604"/>
      <c r="R260" s="604"/>
      <c r="S260" s="604"/>
      <c r="T260" s="600" t="str">
        <f t="shared" ref="T260:T271" si="20">IF(N260&lt;&gt;"",N260,"")</f>
        <v/>
      </c>
      <c r="U260" s="601" t="s">
        <v>189</v>
      </c>
      <c r="V260" s="600" t="str">
        <f t="shared" ref="V260:V272" si="21">IF(ISNUMBER(P260),P260,"0.00")</f>
        <v>0.00</v>
      </c>
      <c r="W260" s="602"/>
      <c r="X260" s="602"/>
      <c r="Y260" s="603"/>
      <c r="Z260" s="603"/>
    </row>
    <row r="261" spans="1:26" ht="12" hidden="1" customHeight="1" thickBot="1">
      <c r="A261" s="314"/>
      <c r="B261" s="295"/>
      <c r="C261" s="296"/>
      <c r="D261" s="320">
        <v>3.2</v>
      </c>
      <c r="E261" s="952" t="s">
        <v>125</v>
      </c>
      <c r="F261" s="952"/>
      <c r="G261" s="952"/>
      <c r="H261" s="952"/>
      <c r="I261" s="952"/>
      <c r="J261" s="953" t="s">
        <v>11</v>
      </c>
      <c r="K261" s="426"/>
      <c r="L261" s="390">
        <v>1</v>
      </c>
      <c r="M261" s="737">
        <v>2</v>
      </c>
      <c r="N261" s="930"/>
      <c r="O261" s="931"/>
      <c r="P261" s="116" t="str">
        <f t="shared" ref="P261:P272" si="22">IF(N261&gt;100,"incorrect entry",IF(N261&gt;=80,M261,IF(N261&gt;=65,L261,"")))</f>
        <v/>
      </c>
      <c r="Q261" s="604"/>
      <c r="R261" s="604"/>
      <c r="S261" s="604"/>
      <c r="T261" s="600" t="str">
        <f t="shared" si="20"/>
        <v/>
      </c>
      <c r="U261" s="601" t="s">
        <v>190</v>
      </c>
      <c r="V261" s="600" t="str">
        <f t="shared" si="21"/>
        <v>0.00</v>
      </c>
      <c r="W261" s="602"/>
      <c r="X261" s="602"/>
      <c r="Y261" s="603"/>
      <c r="Z261" s="603"/>
    </row>
    <row r="262" spans="1:26" ht="12" customHeight="1">
      <c r="A262" s="314"/>
      <c r="B262" s="323"/>
      <c r="C262" s="324"/>
      <c r="D262" s="325" t="s">
        <v>679</v>
      </c>
      <c r="E262" s="952" t="s">
        <v>412</v>
      </c>
      <c r="F262" s="952"/>
      <c r="G262" s="952"/>
      <c r="H262" s="952"/>
      <c r="I262" s="952"/>
      <c r="J262" s="953" t="s">
        <v>11</v>
      </c>
      <c r="K262" s="426" t="s">
        <v>650</v>
      </c>
      <c r="L262" s="386"/>
      <c r="M262" s="737">
        <v>2</v>
      </c>
      <c r="N262" s="930"/>
      <c r="O262" s="931"/>
      <c r="P262" s="116" t="str">
        <f t="shared" si="22"/>
        <v/>
      </c>
      <c r="Q262" s="604"/>
      <c r="R262" s="604"/>
      <c r="S262" s="604"/>
      <c r="T262" s="600" t="str">
        <f t="shared" si="20"/>
        <v/>
      </c>
      <c r="U262" s="601" t="s">
        <v>177</v>
      </c>
      <c r="V262" s="600" t="str">
        <f t="shared" si="21"/>
        <v>0.00</v>
      </c>
      <c r="W262" s="602"/>
      <c r="X262" s="602"/>
      <c r="Y262" s="603"/>
      <c r="Z262" s="603"/>
    </row>
    <row r="263" spans="1:26" ht="15" customHeight="1">
      <c r="A263" s="314"/>
      <c r="B263" s="295"/>
      <c r="C263" s="296"/>
      <c r="D263" s="320" t="s">
        <v>680</v>
      </c>
      <c r="E263" s="952" t="s">
        <v>691</v>
      </c>
      <c r="F263" s="952"/>
      <c r="G263" s="952"/>
      <c r="H263" s="952"/>
      <c r="I263" s="952"/>
      <c r="J263" s="953" t="s">
        <v>11</v>
      </c>
      <c r="K263" s="426" t="s">
        <v>650</v>
      </c>
      <c r="L263" s="386"/>
      <c r="M263" s="737">
        <v>0.5</v>
      </c>
      <c r="N263" s="930"/>
      <c r="O263" s="931"/>
      <c r="P263" s="116" t="str">
        <f t="shared" si="22"/>
        <v/>
      </c>
      <c r="Q263" s="604"/>
      <c r="R263" s="604"/>
      <c r="S263" s="604"/>
      <c r="T263" s="600" t="str">
        <f t="shared" si="20"/>
        <v/>
      </c>
      <c r="U263" s="601" t="s">
        <v>178</v>
      </c>
      <c r="V263" s="600" t="str">
        <f t="shared" si="21"/>
        <v>0.00</v>
      </c>
      <c r="W263" s="602"/>
      <c r="X263" s="602"/>
      <c r="Y263" s="603"/>
      <c r="Z263" s="603"/>
    </row>
    <row r="264" spans="1:26" ht="15" customHeight="1">
      <c r="A264" s="314"/>
      <c r="B264" s="323"/>
      <c r="C264" s="324"/>
      <c r="D264" s="325" t="s">
        <v>681</v>
      </c>
      <c r="E264" s="952" t="s">
        <v>692</v>
      </c>
      <c r="F264" s="952"/>
      <c r="G264" s="952"/>
      <c r="H264" s="952"/>
      <c r="I264" s="952"/>
      <c r="J264" s="953" t="s">
        <v>11</v>
      </c>
      <c r="K264" s="426" t="s">
        <v>650</v>
      </c>
      <c r="L264" s="386"/>
      <c r="M264" s="737">
        <v>0.5</v>
      </c>
      <c r="N264" s="930"/>
      <c r="O264" s="931"/>
      <c r="P264" s="116" t="str">
        <f t="shared" si="22"/>
        <v/>
      </c>
      <c r="Q264" s="604"/>
      <c r="R264" s="604"/>
      <c r="S264" s="604"/>
      <c r="T264" s="600" t="str">
        <f t="shared" si="20"/>
        <v/>
      </c>
      <c r="U264" s="601" t="s">
        <v>179</v>
      </c>
      <c r="V264" s="600" t="str">
        <f t="shared" si="21"/>
        <v>0.00</v>
      </c>
      <c r="W264" s="602"/>
      <c r="X264" s="602"/>
      <c r="Y264" s="603"/>
      <c r="Z264" s="603"/>
    </row>
    <row r="265" spans="1:26" ht="15" customHeight="1">
      <c r="A265" s="314"/>
      <c r="B265" s="323"/>
      <c r="C265" s="324"/>
      <c r="D265" s="325" t="s">
        <v>682</v>
      </c>
      <c r="E265" s="952" t="s">
        <v>693</v>
      </c>
      <c r="F265" s="952"/>
      <c r="G265" s="952"/>
      <c r="H265" s="952"/>
      <c r="I265" s="952"/>
      <c r="J265" s="953" t="s">
        <v>11</v>
      </c>
      <c r="K265" s="426" t="s">
        <v>650</v>
      </c>
      <c r="L265" s="386"/>
      <c r="M265" s="737">
        <v>0.5</v>
      </c>
      <c r="N265" s="930"/>
      <c r="O265" s="931"/>
      <c r="P265" s="116" t="str">
        <f t="shared" si="22"/>
        <v/>
      </c>
      <c r="Q265" s="604"/>
      <c r="R265" s="604"/>
      <c r="S265" s="604"/>
      <c r="T265" s="600" t="str">
        <f t="shared" si="20"/>
        <v/>
      </c>
      <c r="U265" s="601" t="s">
        <v>177</v>
      </c>
      <c r="V265" s="600" t="str">
        <f t="shared" si="21"/>
        <v>0.00</v>
      </c>
      <c r="W265" s="602"/>
      <c r="X265" s="602"/>
      <c r="Y265" s="603"/>
      <c r="Z265" s="603"/>
    </row>
    <row r="266" spans="1:26" ht="12" customHeight="1">
      <c r="A266" s="314"/>
      <c r="B266" s="295"/>
      <c r="C266" s="296"/>
      <c r="D266" s="320" t="s">
        <v>683</v>
      </c>
      <c r="E266" s="952" t="s">
        <v>694</v>
      </c>
      <c r="F266" s="952"/>
      <c r="G266" s="952"/>
      <c r="H266" s="952"/>
      <c r="I266" s="952"/>
      <c r="J266" s="953" t="s">
        <v>11</v>
      </c>
      <c r="K266" s="426" t="s">
        <v>645</v>
      </c>
      <c r="L266" s="386"/>
      <c r="M266" s="737">
        <v>1</v>
      </c>
      <c r="N266" s="930"/>
      <c r="O266" s="931"/>
      <c r="P266" s="116" t="str">
        <f t="shared" si="22"/>
        <v/>
      </c>
      <c r="Q266" s="604"/>
      <c r="R266" s="604"/>
      <c r="S266" s="604"/>
      <c r="T266" s="600" t="str">
        <f t="shared" si="20"/>
        <v/>
      </c>
      <c r="U266" s="601" t="s">
        <v>178</v>
      </c>
      <c r="V266" s="600" t="str">
        <f t="shared" si="21"/>
        <v>0.00</v>
      </c>
      <c r="W266" s="602"/>
      <c r="X266" s="602"/>
      <c r="Y266" s="603"/>
      <c r="Z266" s="603"/>
    </row>
    <row r="267" spans="1:26" ht="12" customHeight="1">
      <c r="A267" s="314"/>
      <c r="B267" s="295"/>
      <c r="C267" s="296"/>
      <c r="D267" s="320" t="s">
        <v>684</v>
      </c>
      <c r="E267" s="952" t="s">
        <v>695</v>
      </c>
      <c r="F267" s="952"/>
      <c r="G267" s="952"/>
      <c r="H267" s="952"/>
      <c r="I267" s="952"/>
      <c r="J267" s="953" t="s">
        <v>11</v>
      </c>
      <c r="K267" s="426" t="s">
        <v>626</v>
      </c>
      <c r="L267" s="386"/>
      <c r="M267" s="737">
        <v>1</v>
      </c>
      <c r="N267" s="930"/>
      <c r="O267" s="931"/>
      <c r="P267" s="116" t="str">
        <f>IF(N267&gt;100,"incorrect entry",IF(N267&gt;=80,M267,IF(N267&gt;=65,L267,"")))</f>
        <v/>
      </c>
      <c r="Q267" s="604"/>
      <c r="R267" s="604"/>
      <c r="S267" s="604"/>
      <c r="T267" s="600" t="str">
        <f t="shared" si="20"/>
        <v/>
      </c>
      <c r="U267" s="601" t="s">
        <v>178</v>
      </c>
      <c r="V267" s="600" t="str">
        <f>IF(ISNUMBER(P267),P267,"0.00")</f>
        <v>0.00</v>
      </c>
      <c r="W267" s="602"/>
      <c r="X267" s="602"/>
      <c r="Y267" s="603"/>
      <c r="Z267" s="603"/>
    </row>
    <row r="268" spans="1:26" ht="12" customHeight="1">
      <c r="A268" s="314"/>
      <c r="B268" s="323"/>
      <c r="C268" s="324"/>
      <c r="D268" s="325" t="s">
        <v>685</v>
      </c>
      <c r="E268" s="952" t="s">
        <v>696</v>
      </c>
      <c r="F268" s="952"/>
      <c r="G268" s="952"/>
      <c r="H268" s="952"/>
      <c r="I268" s="952"/>
      <c r="J268" s="953" t="s">
        <v>11</v>
      </c>
      <c r="K268" s="426" t="s">
        <v>626</v>
      </c>
      <c r="L268" s="386"/>
      <c r="M268" s="737">
        <v>1</v>
      </c>
      <c r="N268" s="930"/>
      <c r="O268" s="931"/>
      <c r="P268" s="116" t="str">
        <f>IF(N268&gt;100,"incorrect entry",IF(N268&gt;=80,M268,IF(N268&gt;=65,L268,"")))</f>
        <v/>
      </c>
      <c r="Q268" s="604"/>
      <c r="R268" s="604"/>
      <c r="S268" s="604"/>
      <c r="T268" s="600" t="str">
        <f t="shared" si="20"/>
        <v/>
      </c>
      <c r="U268" s="601" t="s">
        <v>179</v>
      </c>
      <c r="V268" s="600" t="str">
        <f>IF(ISNUMBER(P268),P268,"0.00")</f>
        <v>0.00</v>
      </c>
      <c r="W268" s="602"/>
      <c r="X268" s="602"/>
      <c r="Y268" s="603"/>
      <c r="Z268" s="603"/>
    </row>
    <row r="269" spans="1:26" ht="24" customHeight="1">
      <c r="A269" s="314"/>
      <c r="B269" s="741"/>
      <c r="C269" s="742"/>
      <c r="D269" s="743" t="s">
        <v>686</v>
      </c>
      <c r="E269" s="962" t="s">
        <v>697</v>
      </c>
      <c r="F269" s="962"/>
      <c r="G269" s="962"/>
      <c r="H269" s="962"/>
      <c r="I269" s="962"/>
      <c r="J269" s="963" t="s">
        <v>11</v>
      </c>
      <c r="K269" s="426" t="s">
        <v>626</v>
      </c>
      <c r="L269" s="737">
        <v>0.5</v>
      </c>
      <c r="M269" s="737">
        <v>1</v>
      </c>
      <c r="N269" s="930"/>
      <c r="O269" s="931"/>
      <c r="P269" s="116" t="str">
        <f>IF(N269&gt;100,"incorrect entry",IF(N269&gt;=80,M269,IF(N269&gt;=65,L269,"")))</f>
        <v/>
      </c>
      <c r="Q269" s="604"/>
      <c r="R269" s="604"/>
      <c r="S269" s="604"/>
      <c r="T269" s="600" t="str">
        <f t="shared" si="20"/>
        <v/>
      </c>
      <c r="U269" s="601" t="s">
        <v>177</v>
      </c>
      <c r="V269" s="600" t="str">
        <f>IF(ISNUMBER(P269),P269,"0.00")</f>
        <v>0.00</v>
      </c>
      <c r="W269" s="602"/>
      <c r="X269" s="602"/>
      <c r="Y269" s="603"/>
      <c r="Z269" s="603"/>
    </row>
    <row r="270" spans="1:26" ht="12" customHeight="1">
      <c r="A270" s="314"/>
      <c r="B270" s="295"/>
      <c r="C270" s="296"/>
      <c r="D270" s="320" t="s">
        <v>687</v>
      </c>
      <c r="E270" s="952" t="s">
        <v>318</v>
      </c>
      <c r="F270" s="952"/>
      <c r="G270" s="952"/>
      <c r="H270" s="952"/>
      <c r="I270" s="952"/>
      <c r="J270" s="953" t="s">
        <v>11</v>
      </c>
      <c r="K270" s="426" t="s">
        <v>650</v>
      </c>
      <c r="L270" s="386"/>
      <c r="M270" s="737">
        <v>1</v>
      </c>
      <c r="N270" s="930"/>
      <c r="O270" s="931"/>
      <c r="P270" s="116" t="str">
        <f>IF(N270&gt;100,"incorrect entry",IF(N270&gt;=80,M270,IF(N270&gt;=65,L270,"")))</f>
        <v/>
      </c>
      <c r="Q270" s="604"/>
      <c r="R270" s="604"/>
      <c r="S270" s="604"/>
      <c r="T270" s="600" t="str">
        <f t="shared" si="20"/>
        <v/>
      </c>
      <c r="U270" s="601" t="s">
        <v>178</v>
      </c>
      <c r="V270" s="600" t="str">
        <f>IF(ISNUMBER(P270),P270,"0.00")</f>
        <v>0.00</v>
      </c>
      <c r="W270" s="602"/>
      <c r="X270" s="602"/>
      <c r="Y270" s="603"/>
      <c r="Z270" s="603"/>
    </row>
    <row r="271" spans="1:26" ht="12" customHeight="1">
      <c r="A271" s="314"/>
      <c r="B271" s="295"/>
      <c r="C271" s="296"/>
      <c r="D271" s="320" t="s">
        <v>688</v>
      </c>
      <c r="E271" s="952" t="s">
        <v>319</v>
      </c>
      <c r="F271" s="952"/>
      <c r="G271" s="952"/>
      <c r="H271" s="952"/>
      <c r="I271" s="952"/>
      <c r="J271" s="953" t="s">
        <v>11</v>
      </c>
      <c r="K271" s="426" t="s">
        <v>650</v>
      </c>
      <c r="L271" s="386"/>
      <c r="M271" s="737">
        <v>1</v>
      </c>
      <c r="N271" s="930"/>
      <c r="O271" s="931"/>
      <c r="P271" s="116" t="str">
        <f>IF(N271&gt;100,"incorrect entry",IF(N271&gt;=80,M271,IF(N271&gt;=65,L271,"")))</f>
        <v/>
      </c>
      <c r="Q271" s="604"/>
      <c r="R271" s="604"/>
      <c r="S271" s="604"/>
      <c r="T271" s="600" t="str">
        <f t="shared" si="20"/>
        <v/>
      </c>
      <c r="U271" s="601" t="s">
        <v>178</v>
      </c>
      <c r="V271" s="600" t="str">
        <f>IF(ISNUMBER(P271),P271,"0.00")</f>
        <v>0.00</v>
      </c>
      <c r="W271" s="602"/>
      <c r="X271" s="602"/>
      <c r="Y271" s="603"/>
      <c r="Z271" s="603"/>
    </row>
    <row r="272" spans="1:26" ht="12" customHeight="1" thickBot="1">
      <c r="A272" s="314"/>
      <c r="B272" s="295"/>
      <c r="C272" s="296"/>
      <c r="D272" s="320" t="s">
        <v>689</v>
      </c>
      <c r="E272" s="952" t="s">
        <v>698</v>
      </c>
      <c r="F272" s="952"/>
      <c r="G272" s="952"/>
      <c r="H272" s="952"/>
      <c r="I272" s="952"/>
      <c r="J272" s="953" t="s">
        <v>11</v>
      </c>
      <c r="K272" s="426" t="s">
        <v>645</v>
      </c>
      <c r="L272" s="386"/>
      <c r="M272" s="737">
        <v>1</v>
      </c>
      <c r="N272" s="930"/>
      <c r="O272" s="931"/>
      <c r="P272" s="116" t="str">
        <f t="shared" si="22"/>
        <v/>
      </c>
      <c r="Q272" s="604"/>
      <c r="R272" s="604"/>
      <c r="S272" s="604"/>
      <c r="T272" s="600" t="str">
        <f>IF(O272&lt;&gt;"",O272,"")</f>
        <v/>
      </c>
      <c r="U272" s="601" t="s">
        <v>200</v>
      </c>
      <c r="V272" s="600" t="str">
        <f t="shared" si="21"/>
        <v>0.00</v>
      </c>
      <c r="W272" s="602"/>
      <c r="X272" s="602"/>
      <c r="Y272" s="603"/>
      <c r="Z272" s="603"/>
    </row>
    <row r="273" spans="1:26" ht="24" customHeight="1" thickBot="1">
      <c r="A273" s="314"/>
      <c r="B273" s="996" t="s">
        <v>699</v>
      </c>
      <c r="C273" s="997"/>
      <c r="D273" s="997"/>
      <c r="E273" s="997"/>
      <c r="F273" s="997"/>
      <c r="G273" s="997"/>
      <c r="H273" s="997"/>
      <c r="I273" s="997"/>
      <c r="J273" s="997"/>
      <c r="K273" s="997"/>
      <c r="L273" s="997"/>
      <c r="M273" s="997"/>
      <c r="N273" s="997"/>
      <c r="O273" s="998"/>
      <c r="P273" s="670">
        <f>SUM(P260:P272)</f>
        <v>0</v>
      </c>
      <c r="Q273" s="604"/>
      <c r="R273" s="646"/>
      <c r="S273" s="646"/>
      <c r="T273" s="626"/>
      <c r="U273" s="601"/>
      <c r="V273" s="601"/>
      <c r="W273" s="602"/>
      <c r="X273" s="602"/>
      <c r="Y273" s="603"/>
      <c r="Z273" s="603"/>
    </row>
    <row r="274" spans="1:26" ht="14.15" customHeight="1" thickBot="1">
      <c r="A274" s="314"/>
      <c r="B274" s="811"/>
      <c r="C274" s="777" t="s">
        <v>701</v>
      </c>
      <c r="D274" s="813" t="s">
        <v>700</v>
      </c>
      <c r="E274" s="813"/>
      <c r="F274" s="813"/>
      <c r="G274" s="826"/>
      <c r="H274" s="826"/>
      <c r="I274" s="826"/>
      <c r="J274" s="827"/>
      <c r="K274" s="827"/>
      <c r="L274" s="819"/>
      <c r="M274" s="819"/>
      <c r="N274" s="828"/>
      <c r="O274" s="828"/>
      <c r="P274" s="829"/>
      <c r="Q274" s="604"/>
      <c r="R274" s="604"/>
      <c r="S274" s="604"/>
      <c r="T274" s="626"/>
      <c r="U274" s="601"/>
      <c r="V274" s="600"/>
      <c r="W274" s="602"/>
      <c r="X274" s="602"/>
      <c r="Y274" s="603"/>
      <c r="Z274" s="603"/>
    </row>
    <row r="275" spans="1:26" ht="12" customHeight="1">
      <c r="A275" s="314"/>
      <c r="B275" s="571"/>
      <c r="C275" s="466"/>
      <c r="D275" s="662">
        <v>5.0999999999999996</v>
      </c>
      <c r="E275" s="1033"/>
      <c r="F275" s="1033"/>
      <c r="G275" s="1033"/>
      <c r="H275" s="1033"/>
      <c r="I275" s="1033"/>
      <c r="J275" s="1034"/>
      <c r="K275" s="803" t="s">
        <v>244</v>
      </c>
      <c r="L275" s="825"/>
      <c r="M275" s="825"/>
      <c r="N275" s="920"/>
      <c r="O275" s="921"/>
      <c r="P275" s="442" t="str">
        <f>IF(N275&gt;100,"incorrect entry",IF(N275&gt;=90,M275,IF(N275&gt;=70,L275,"")))</f>
        <v/>
      </c>
      <c r="Q275" s="604"/>
      <c r="R275" s="604"/>
      <c r="S275" s="604"/>
      <c r="T275" s="600" t="str">
        <f>IF(O275&lt;&gt;"",O275,"")</f>
        <v/>
      </c>
      <c r="U275" s="601" t="s">
        <v>180</v>
      </c>
      <c r="V275" s="600" t="str">
        <f>P275</f>
        <v/>
      </c>
      <c r="W275" s="602"/>
      <c r="X275" s="602"/>
      <c r="Y275" s="603"/>
      <c r="Z275" s="603"/>
    </row>
    <row r="276" spans="1:26" ht="12" customHeight="1">
      <c r="A276" s="314"/>
      <c r="B276" s="295"/>
      <c r="C276" s="302"/>
      <c r="D276" s="320">
        <v>5.2</v>
      </c>
      <c r="E276" s="1035"/>
      <c r="F276" s="1035"/>
      <c r="G276" s="1035"/>
      <c r="H276" s="1035"/>
      <c r="I276" s="1035"/>
      <c r="J276" s="1036"/>
      <c r="K276" s="332" t="s">
        <v>244</v>
      </c>
      <c r="L276" s="260"/>
      <c r="M276" s="260"/>
      <c r="N276" s="922"/>
      <c r="O276" s="923"/>
      <c r="P276" s="116" t="str">
        <f>IF(N276&gt;100,"incorrect entry",IF(N276&gt;=90,M276,IF(N276&gt;=70,L276,"")))</f>
        <v/>
      </c>
      <c r="Q276" s="604"/>
      <c r="R276" s="604"/>
      <c r="S276" s="604"/>
      <c r="T276" s="600" t="str">
        <f>IF(O276&lt;&gt;"",O276,"")</f>
        <v/>
      </c>
      <c r="U276" s="601" t="s">
        <v>181</v>
      </c>
      <c r="V276" s="600" t="str">
        <f>P276</f>
        <v/>
      </c>
      <c r="W276" s="602"/>
      <c r="X276" s="602"/>
      <c r="Y276" s="603"/>
      <c r="Z276" s="603"/>
    </row>
    <row r="277" spans="1:26" ht="12" customHeight="1" thickBot="1">
      <c r="A277" s="314"/>
      <c r="B277" s="295"/>
      <c r="C277" s="302"/>
      <c r="D277" s="320">
        <v>5.3</v>
      </c>
      <c r="E277" s="1035"/>
      <c r="F277" s="1035"/>
      <c r="G277" s="1035"/>
      <c r="H277" s="1035"/>
      <c r="I277" s="1035"/>
      <c r="J277" s="1036"/>
      <c r="K277" s="332" t="s">
        <v>244</v>
      </c>
      <c r="L277" s="260"/>
      <c r="M277" s="260"/>
      <c r="N277" s="916"/>
      <c r="O277" s="917"/>
      <c r="P277" s="116" t="str">
        <f>IF(N277&gt;100,"incorrect entry",IF(N277&gt;=90,M277,IF(N277&gt;=70,L277,"")))</f>
        <v/>
      </c>
      <c r="Q277" s="604"/>
      <c r="R277" s="604"/>
      <c r="S277" s="604"/>
      <c r="T277" s="600" t="str">
        <f>IF(O277&lt;&gt;"",O277,"")</f>
        <v/>
      </c>
      <c r="U277" s="601" t="s">
        <v>182</v>
      </c>
      <c r="V277" s="600" t="str">
        <f>P277</f>
        <v/>
      </c>
      <c r="W277" s="602"/>
      <c r="X277" s="602"/>
      <c r="Y277" s="603"/>
      <c r="Z277" s="603"/>
    </row>
    <row r="278" spans="1:26" ht="24" customHeight="1" thickBot="1">
      <c r="A278" s="314"/>
      <c r="B278" s="1040" t="s">
        <v>702</v>
      </c>
      <c r="C278" s="1041"/>
      <c r="D278" s="1041"/>
      <c r="E278" s="1041"/>
      <c r="F278" s="1041"/>
      <c r="G278" s="1041"/>
      <c r="H278" s="1041"/>
      <c r="I278" s="1041"/>
      <c r="J278" s="1041"/>
      <c r="K278" s="1042"/>
      <c r="L278" s="1042"/>
      <c r="M278" s="1042"/>
      <c r="N278" s="1042"/>
      <c r="O278" s="1043"/>
      <c r="P278" s="333">
        <f>SUM(P275:P277)</f>
        <v>0</v>
      </c>
      <c r="Q278" s="604"/>
      <c r="R278" s="604"/>
      <c r="S278" s="604"/>
      <c r="T278" s="626"/>
      <c r="U278" s="601"/>
      <c r="V278" s="601"/>
      <c r="W278" s="602"/>
      <c r="X278" s="602"/>
      <c r="Y278" s="603"/>
      <c r="Z278" s="603"/>
    </row>
    <row r="279" spans="1:26" ht="27" customHeight="1" thickBot="1">
      <c r="A279" s="314"/>
      <c r="B279" s="996" t="s">
        <v>703</v>
      </c>
      <c r="C279" s="997"/>
      <c r="D279" s="997"/>
      <c r="E279" s="997"/>
      <c r="F279" s="997"/>
      <c r="G279" s="997"/>
      <c r="H279" s="997"/>
      <c r="I279" s="997"/>
      <c r="J279" s="997"/>
      <c r="K279" s="997"/>
      <c r="L279" s="997"/>
      <c r="M279" s="997"/>
      <c r="N279" s="997"/>
      <c r="O279" s="998"/>
      <c r="P279" s="670">
        <f>IF(SUM(P230+P246+P257+P273+P278)&gt;20,20,(SUM((P230+P246+P257+P273+P278))))</f>
        <v>0</v>
      </c>
      <c r="Q279" s="604"/>
      <c r="R279" s="646"/>
      <c r="S279" s="646"/>
      <c r="T279" s="626"/>
      <c r="U279" s="601"/>
      <c r="V279" s="600"/>
      <c r="W279" s="602"/>
      <c r="X279" s="602"/>
      <c r="Y279" s="603"/>
      <c r="Z279" s="603"/>
    </row>
    <row r="280" spans="1:26" ht="35.15" customHeight="1" thickBot="1">
      <c r="A280" s="314"/>
      <c r="B280" s="1005" t="s">
        <v>704</v>
      </c>
      <c r="C280" s="1006"/>
      <c r="D280" s="1006"/>
      <c r="E280" s="1006"/>
      <c r="F280" s="1006"/>
      <c r="G280" s="1006"/>
      <c r="H280" s="1006"/>
      <c r="I280" s="1006"/>
      <c r="J280" s="1006"/>
      <c r="K280" s="1006"/>
      <c r="L280" s="1006"/>
      <c r="M280" s="1006"/>
      <c r="N280" s="1006"/>
      <c r="O280" s="1007"/>
      <c r="P280" s="411">
        <f ca="1">IF((P84+P194+P279)&gt;110,110,(P84+P194+P279))</f>
        <v>0</v>
      </c>
      <c r="Q280" s="604"/>
      <c r="R280" s="646"/>
      <c r="S280" s="646"/>
      <c r="T280" s="626"/>
      <c r="U280" s="601"/>
      <c r="V280" s="601"/>
      <c r="W280" s="602"/>
      <c r="X280" s="602"/>
      <c r="Y280" s="603"/>
      <c r="Z280" s="603"/>
    </row>
    <row r="281" spans="1:26" ht="12" customHeight="1">
      <c r="A281" s="314"/>
      <c r="B281" s="412"/>
      <c r="C281" s="309" t="s">
        <v>502</v>
      </c>
      <c r="D281" s="412"/>
      <c r="E281" s="412"/>
      <c r="F281" s="412"/>
      <c r="G281" s="412"/>
      <c r="H281" s="412"/>
      <c r="I281" s="412"/>
      <c r="J281" s="412"/>
      <c r="K281" s="412"/>
      <c r="L281" s="412"/>
      <c r="M281" s="412"/>
      <c r="N281" s="412"/>
      <c r="O281" s="412"/>
      <c r="P281" s="412"/>
      <c r="Q281" s="604"/>
      <c r="R281" s="646"/>
      <c r="S281" s="646"/>
      <c r="T281" s="626"/>
      <c r="U281" s="601"/>
      <c r="V281" s="601"/>
      <c r="W281" s="602"/>
      <c r="X281" s="602"/>
      <c r="Y281" s="603"/>
      <c r="Z281" s="603"/>
    </row>
    <row r="282" spans="1:26" ht="6" customHeight="1">
      <c r="A282" s="314"/>
      <c r="B282" s="412"/>
      <c r="C282" s="412"/>
      <c r="D282" s="412"/>
      <c r="E282" s="412"/>
      <c r="F282" s="412"/>
      <c r="G282" s="412"/>
      <c r="H282" s="412"/>
      <c r="I282" s="412"/>
      <c r="J282" s="412"/>
      <c r="K282" s="412"/>
      <c r="L282" s="412"/>
      <c r="M282" s="412"/>
      <c r="N282" s="412"/>
      <c r="O282" s="412"/>
      <c r="P282" s="412"/>
      <c r="Q282" s="604"/>
      <c r="R282" s="646"/>
      <c r="S282" s="646"/>
      <c r="T282" s="626"/>
      <c r="U282" s="601"/>
      <c r="V282" s="601"/>
      <c r="W282" s="602"/>
      <c r="X282" s="602"/>
      <c r="Y282" s="603"/>
      <c r="Z282" s="603"/>
    </row>
    <row r="283" spans="1:26" ht="12" hidden="1" customHeight="1">
      <c r="A283" s="314"/>
      <c r="B283" s="412"/>
      <c r="C283" s="327" t="s">
        <v>262</v>
      </c>
      <c r="D283" s="412"/>
      <c r="E283" s="412"/>
      <c r="F283" s="412"/>
      <c r="G283" s="412"/>
      <c r="H283" s="412"/>
      <c r="I283" s="412"/>
      <c r="J283" s="412"/>
      <c r="K283" s="412"/>
      <c r="L283" s="412"/>
      <c r="M283" s="412"/>
      <c r="N283" s="412"/>
      <c r="O283" s="412"/>
      <c r="P283" s="412"/>
      <c r="Q283" s="604"/>
      <c r="R283" s="646"/>
      <c r="S283" s="646"/>
      <c r="T283" s="626"/>
      <c r="U283" s="601"/>
      <c r="V283" s="601"/>
      <c r="W283" s="602"/>
      <c r="X283" s="602"/>
      <c r="Y283" s="603"/>
      <c r="Z283" s="603"/>
    </row>
    <row r="284" spans="1:26" ht="12" hidden="1" customHeight="1">
      <c r="A284" s="314"/>
      <c r="B284" s="412"/>
      <c r="C284" s="327" t="s">
        <v>332</v>
      </c>
      <c r="D284" s="412"/>
      <c r="E284" s="412"/>
      <c r="F284" s="412"/>
      <c r="G284" s="412"/>
      <c r="H284" s="412"/>
      <c r="I284" s="412"/>
      <c r="J284" s="412"/>
      <c r="K284" s="412"/>
      <c r="L284" s="412"/>
      <c r="M284" s="412"/>
      <c r="N284" s="412"/>
      <c r="O284" s="412"/>
      <c r="P284" s="412"/>
      <c r="Q284" s="604"/>
      <c r="R284" s="646"/>
      <c r="S284" s="646"/>
      <c r="T284" s="626"/>
      <c r="U284" s="601"/>
      <c r="V284" s="601"/>
      <c r="W284" s="602"/>
      <c r="X284" s="602"/>
      <c r="Y284" s="603"/>
      <c r="Z284" s="603"/>
    </row>
    <row r="285" spans="1:26" ht="27.75" hidden="1" customHeight="1">
      <c r="A285" s="314"/>
      <c r="B285" s="412"/>
      <c r="C285" s="412"/>
      <c r="D285" s="400" t="s">
        <v>333</v>
      </c>
      <c r="E285" s="990" t="s">
        <v>334</v>
      </c>
      <c r="F285" s="1008"/>
      <c r="G285" s="991"/>
      <c r="H285" s="412"/>
      <c r="I285" s="412"/>
      <c r="J285" s="412"/>
      <c r="K285" s="412"/>
      <c r="L285" s="412"/>
      <c r="M285" s="412"/>
      <c r="N285" s="412"/>
      <c r="O285" s="412"/>
      <c r="P285" s="412"/>
      <c r="Q285" s="604"/>
      <c r="R285" s="646"/>
      <c r="S285" s="646"/>
      <c r="T285" s="626"/>
      <c r="U285" s="601"/>
      <c r="V285" s="601"/>
      <c r="W285" s="602"/>
      <c r="X285" s="602"/>
      <c r="Y285" s="603"/>
      <c r="Z285" s="603"/>
    </row>
    <row r="286" spans="1:26" ht="12" hidden="1" customHeight="1">
      <c r="A286" s="314"/>
      <c r="B286" s="412"/>
      <c r="C286" s="412"/>
      <c r="D286" s="402">
        <v>1</v>
      </c>
      <c r="E286" s="1002">
        <v>900</v>
      </c>
      <c r="F286" s="1004"/>
      <c r="G286" s="1003"/>
      <c r="H286" s="412"/>
      <c r="I286" s="412"/>
      <c r="J286" s="412"/>
      <c r="K286" s="412"/>
      <c r="L286" s="412"/>
      <c r="M286" s="412"/>
      <c r="N286" s="412"/>
      <c r="O286" s="412"/>
      <c r="P286" s="412"/>
      <c r="Q286" s="604"/>
      <c r="R286" s="646"/>
      <c r="S286" s="646"/>
      <c r="T286" s="626"/>
      <c r="U286" s="601"/>
      <c r="V286" s="601"/>
      <c r="W286" s="602"/>
      <c r="X286" s="602"/>
      <c r="Y286" s="603"/>
      <c r="Z286" s="603"/>
    </row>
    <row r="287" spans="1:26" ht="12" hidden="1" customHeight="1">
      <c r="A287" s="314"/>
      <c r="B287" s="412"/>
      <c r="C287" s="412"/>
      <c r="D287" s="402">
        <v>2</v>
      </c>
      <c r="E287" s="1002">
        <v>1000</v>
      </c>
      <c r="F287" s="1004"/>
      <c r="G287" s="1003"/>
      <c r="H287" s="412"/>
      <c r="I287" s="412"/>
      <c r="J287" s="412"/>
      <c r="K287" s="412"/>
      <c r="L287" s="412"/>
      <c r="M287" s="412"/>
      <c r="N287" s="412"/>
      <c r="O287" s="412"/>
      <c r="P287" s="412"/>
      <c r="Q287" s="604"/>
      <c r="R287" s="646"/>
      <c r="S287" s="646"/>
      <c r="T287" s="626"/>
      <c r="U287" s="601"/>
      <c r="V287" s="601"/>
      <c r="W287" s="602"/>
      <c r="X287" s="602"/>
      <c r="Y287" s="603"/>
      <c r="Z287" s="603"/>
    </row>
    <row r="288" spans="1:26" ht="12" hidden="1" customHeight="1">
      <c r="A288" s="314"/>
      <c r="B288" s="412"/>
      <c r="C288" s="412"/>
      <c r="D288" s="402">
        <v>3</v>
      </c>
      <c r="E288" s="1002">
        <v>1100</v>
      </c>
      <c r="F288" s="1004"/>
      <c r="G288" s="1003"/>
      <c r="H288" s="412"/>
      <c r="I288" s="412"/>
      <c r="J288" s="412"/>
      <c r="K288" s="412"/>
      <c r="L288" s="412"/>
      <c r="M288" s="412"/>
      <c r="N288" s="412"/>
      <c r="O288" s="412"/>
      <c r="P288" s="412"/>
      <c r="Q288" s="604"/>
      <c r="R288" s="646"/>
      <c r="S288" s="646"/>
      <c r="T288" s="626"/>
      <c r="U288" s="601"/>
      <c r="V288" s="601"/>
      <c r="W288" s="602"/>
      <c r="X288" s="602"/>
      <c r="Y288" s="603"/>
      <c r="Z288" s="603"/>
    </row>
    <row r="289" spans="1:26" ht="12" hidden="1" customHeight="1">
      <c r="A289" s="314"/>
      <c r="B289" s="412"/>
      <c r="C289" s="412"/>
      <c r="D289" s="402">
        <v>4</v>
      </c>
      <c r="E289" s="1002">
        <v>1200</v>
      </c>
      <c r="F289" s="1004"/>
      <c r="G289" s="1003"/>
      <c r="H289" s="412"/>
      <c r="I289" s="412"/>
      <c r="J289" s="412"/>
      <c r="K289" s="412"/>
      <c r="L289" s="412"/>
      <c r="M289" s="412"/>
      <c r="N289" s="412"/>
      <c r="O289" s="412"/>
      <c r="P289" s="412"/>
      <c r="Q289" s="604"/>
      <c r="R289" s="646"/>
      <c r="S289" s="646"/>
      <c r="T289" s="626"/>
      <c r="U289" s="601"/>
      <c r="V289" s="601"/>
      <c r="W289" s="602"/>
      <c r="X289" s="602"/>
      <c r="Y289" s="603"/>
      <c r="Z289" s="603"/>
    </row>
    <row r="290" spans="1:26" ht="12" hidden="1" customHeight="1">
      <c r="A290" s="314"/>
      <c r="B290" s="412"/>
      <c r="C290" s="412"/>
      <c r="D290" s="402">
        <v>5</v>
      </c>
      <c r="E290" s="1002">
        <v>1500</v>
      </c>
      <c r="F290" s="1004"/>
      <c r="G290" s="1003"/>
      <c r="H290" s="412"/>
      <c r="I290" s="412"/>
      <c r="J290" s="412"/>
      <c r="K290" s="412"/>
      <c r="L290" s="412"/>
      <c r="M290" s="412"/>
      <c r="N290" s="412"/>
      <c r="O290" s="412"/>
      <c r="P290" s="412"/>
      <c r="Q290" s="604"/>
      <c r="R290" s="646"/>
      <c r="S290" s="646"/>
      <c r="T290" s="626"/>
      <c r="U290" s="601"/>
      <c r="V290" s="601"/>
      <c r="W290" s="602"/>
      <c r="X290" s="602"/>
      <c r="Y290" s="603"/>
      <c r="Z290" s="603"/>
    </row>
    <row r="291" spans="1:26" ht="12" hidden="1" customHeight="1">
      <c r="A291" s="314"/>
      <c r="B291" s="412"/>
      <c r="C291" s="412"/>
      <c r="D291" s="402">
        <v>6</v>
      </c>
      <c r="E291" s="1002">
        <v>2000</v>
      </c>
      <c r="F291" s="1004"/>
      <c r="G291" s="1003"/>
      <c r="H291" s="412"/>
      <c r="I291" s="412"/>
      <c r="J291" s="412"/>
      <c r="K291" s="412"/>
      <c r="L291" s="412"/>
      <c r="M291" s="412"/>
      <c r="N291" s="412"/>
      <c r="O291" s="412"/>
      <c r="P291" s="412"/>
      <c r="Q291" s="604"/>
      <c r="R291" s="646"/>
      <c r="S291" s="646"/>
      <c r="T291" s="626"/>
      <c r="U291" s="601"/>
      <c r="V291" s="601"/>
      <c r="W291" s="602"/>
      <c r="X291" s="602"/>
      <c r="Y291" s="603"/>
      <c r="Z291" s="603"/>
    </row>
    <row r="292" spans="1:26" ht="7.5" hidden="1" customHeight="1">
      <c r="A292" s="314"/>
      <c r="B292" s="412"/>
      <c r="C292" s="412"/>
      <c r="D292" s="412"/>
      <c r="E292" s="412"/>
      <c r="F292" s="412"/>
      <c r="G292" s="412"/>
      <c r="H292" s="412"/>
      <c r="I292" s="412"/>
      <c r="J292" s="412"/>
      <c r="K292" s="412"/>
      <c r="L292" s="412"/>
      <c r="M292" s="412"/>
      <c r="N292" s="412"/>
      <c r="O292" s="412"/>
      <c r="P292" s="412"/>
      <c r="Q292" s="604"/>
      <c r="R292" s="646"/>
      <c r="S292" s="646"/>
      <c r="T292" s="626"/>
      <c r="U292" s="601"/>
      <c r="V292" s="601"/>
      <c r="W292" s="602"/>
      <c r="X292" s="602"/>
      <c r="Y292" s="603"/>
      <c r="Z292" s="603"/>
    </row>
    <row r="293" spans="1:26" ht="12" hidden="1" customHeight="1">
      <c r="A293" s="314"/>
      <c r="B293" s="412"/>
      <c r="C293" s="327" t="s">
        <v>335</v>
      </c>
      <c r="D293" s="412"/>
      <c r="E293" s="412"/>
      <c r="F293" s="412"/>
      <c r="G293" s="412"/>
      <c r="H293" s="412"/>
      <c r="I293" s="412"/>
      <c r="J293" s="412"/>
      <c r="K293" s="412"/>
      <c r="L293" s="412"/>
      <c r="M293" s="412"/>
      <c r="N293" s="412"/>
      <c r="O293" s="412"/>
      <c r="P293" s="412"/>
      <c r="Q293" s="604"/>
      <c r="R293" s="646"/>
      <c r="S293" s="646"/>
      <c r="T293" s="626"/>
      <c r="U293" s="601"/>
      <c r="V293" s="601"/>
      <c r="W293" s="602"/>
      <c r="X293" s="602"/>
      <c r="Y293" s="603"/>
      <c r="Z293" s="603"/>
    </row>
    <row r="294" spans="1:26" ht="39" hidden="1" customHeight="1">
      <c r="A294" s="314"/>
      <c r="B294" s="412"/>
      <c r="C294" s="412"/>
      <c r="D294" s="413" t="s">
        <v>333</v>
      </c>
      <c r="E294" s="414" t="s">
        <v>336</v>
      </c>
      <c r="F294" s="414" t="s">
        <v>378</v>
      </c>
      <c r="G294" s="992" t="s">
        <v>379</v>
      </c>
      <c r="H294" s="993"/>
      <c r="I294" s="412"/>
      <c r="J294" s="412"/>
      <c r="K294" s="412"/>
      <c r="L294" s="412"/>
      <c r="M294" s="412"/>
      <c r="N294" s="412"/>
      <c r="O294" s="412"/>
      <c r="P294" s="412"/>
      <c r="Q294" s="626"/>
      <c r="R294" s="601"/>
      <c r="S294" s="601"/>
      <c r="T294" s="602"/>
      <c r="U294" s="602"/>
      <c r="V294" s="603"/>
      <c r="W294" s="603"/>
      <c r="X294" s="655"/>
      <c r="Y294" s="655"/>
      <c r="Z294" s="655"/>
    </row>
    <row r="295" spans="1:26" ht="12" hidden="1" customHeight="1">
      <c r="A295" s="314"/>
      <c r="B295" s="412"/>
      <c r="C295" s="412"/>
      <c r="D295" s="415">
        <v>1</v>
      </c>
      <c r="E295" s="415" t="s">
        <v>337</v>
      </c>
      <c r="F295" s="415" t="s">
        <v>338</v>
      </c>
      <c r="G295" s="988">
        <v>150</v>
      </c>
      <c r="H295" s="988"/>
      <c r="I295" s="412"/>
      <c r="J295" s="412"/>
      <c r="K295" s="412"/>
      <c r="L295" s="412"/>
      <c r="M295" s="412"/>
      <c r="N295" s="412"/>
      <c r="O295" s="412"/>
      <c r="P295" s="412"/>
      <c r="Q295" s="626"/>
      <c r="R295" s="601"/>
      <c r="S295" s="601"/>
      <c r="T295" s="602"/>
      <c r="U295" s="602"/>
      <c r="V295" s="603"/>
      <c r="W295" s="603"/>
      <c r="X295" s="655"/>
      <c r="Y295" s="655"/>
      <c r="Z295" s="655"/>
    </row>
    <row r="296" spans="1:26" ht="12" hidden="1" customHeight="1">
      <c r="A296" s="314"/>
      <c r="B296" s="412"/>
      <c r="C296" s="412"/>
      <c r="D296" s="415">
        <v>2</v>
      </c>
      <c r="E296" s="415" t="s">
        <v>339</v>
      </c>
      <c r="F296" s="415" t="s">
        <v>340</v>
      </c>
      <c r="G296" s="989" t="s">
        <v>341</v>
      </c>
      <c r="H296" s="989"/>
      <c r="I296" s="412"/>
      <c r="J296" s="412"/>
      <c r="K296" s="412"/>
      <c r="L296" s="412"/>
      <c r="M296" s="412"/>
      <c r="N296" s="412"/>
      <c r="O296" s="412"/>
      <c r="P296" s="412"/>
      <c r="Q296" s="626"/>
      <c r="R296" s="601"/>
      <c r="S296" s="601"/>
      <c r="T296" s="602"/>
      <c r="U296" s="602"/>
      <c r="V296" s="603"/>
      <c r="W296" s="603"/>
      <c r="X296" s="655"/>
      <c r="Y296" s="655"/>
      <c r="Z296" s="655"/>
    </row>
    <row r="297" spans="1:26" ht="12" hidden="1" customHeight="1">
      <c r="A297" s="314"/>
      <c r="B297" s="412"/>
      <c r="C297" s="412"/>
      <c r="D297" s="415">
        <v>3</v>
      </c>
      <c r="E297" s="415" t="s">
        <v>338</v>
      </c>
      <c r="F297" s="415" t="s">
        <v>342</v>
      </c>
      <c r="G297" s="989" t="s">
        <v>341</v>
      </c>
      <c r="H297" s="989"/>
      <c r="I297" s="412"/>
      <c r="J297" s="412"/>
      <c r="K297" s="412"/>
      <c r="L297" s="412"/>
      <c r="M297" s="412"/>
      <c r="N297" s="412"/>
      <c r="O297" s="412"/>
      <c r="P297" s="412"/>
      <c r="Q297" s="626"/>
      <c r="R297" s="601"/>
      <c r="S297" s="601"/>
      <c r="T297" s="602"/>
      <c r="U297" s="602"/>
      <c r="V297" s="603"/>
      <c r="W297" s="603"/>
      <c r="X297" s="655"/>
      <c r="Y297" s="655"/>
      <c r="Z297" s="655"/>
    </row>
    <row r="298" spans="1:26" ht="9" hidden="1" customHeight="1">
      <c r="A298" s="314"/>
      <c r="B298" s="412"/>
      <c r="C298" s="412"/>
      <c r="D298" s="412"/>
      <c r="E298" s="412"/>
      <c r="F298" s="416"/>
      <c r="G298" s="416"/>
      <c r="H298" s="416"/>
      <c r="I298" s="417"/>
      <c r="J298" s="417"/>
      <c r="K298" s="417"/>
      <c r="L298" s="412"/>
      <c r="M298" s="412"/>
      <c r="N298" s="412"/>
      <c r="O298" s="412"/>
      <c r="P298" s="412"/>
      <c r="Q298" s="604"/>
      <c r="R298" s="646"/>
      <c r="S298" s="646"/>
      <c r="T298" s="626"/>
      <c r="U298" s="601"/>
      <c r="V298" s="601"/>
      <c r="W298" s="602"/>
      <c r="X298" s="602"/>
      <c r="Y298" s="603"/>
      <c r="Z298" s="603"/>
    </row>
    <row r="299" spans="1:26" ht="12" hidden="1" customHeight="1">
      <c r="A299" s="314"/>
      <c r="B299" s="412"/>
      <c r="C299" s="327" t="s">
        <v>343</v>
      </c>
      <c r="D299" s="412"/>
      <c r="E299" s="412"/>
      <c r="F299" s="416"/>
      <c r="G299" s="416"/>
      <c r="H299" s="416"/>
      <c r="I299" s="417"/>
      <c r="J299" s="417"/>
      <c r="K299" s="417"/>
      <c r="L299" s="412"/>
      <c r="M299" s="412"/>
      <c r="N299" s="412"/>
      <c r="O299" s="412"/>
      <c r="P299" s="412"/>
      <c r="Q299" s="604"/>
      <c r="R299" s="646"/>
      <c r="S299" s="646"/>
      <c r="T299" s="626"/>
      <c r="U299" s="601"/>
      <c r="V299" s="601"/>
      <c r="W299" s="602"/>
      <c r="X299" s="602"/>
      <c r="Y299" s="603"/>
      <c r="Z299" s="603"/>
    </row>
    <row r="300" spans="1:26" ht="36" hidden="1" customHeight="1">
      <c r="A300" s="314"/>
      <c r="B300" s="412"/>
      <c r="C300" s="412"/>
      <c r="D300" s="418" t="s">
        <v>333</v>
      </c>
      <c r="E300" s="990" t="s">
        <v>384</v>
      </c>
      <c r="F300" s="991"/>
      <c r="G300" s="419" t="s">
        <v>380</v>
      </c>
      <c r="H300" s="419" t="s">
        <v>381</v>
      </c>
      <c r="I300" s="398" t="s">
        <v>344</v>
      </c>
      <c r="J300" s="439" t="s">
        <v>382</v>
      </c>
      <c r="K300" s="992" t="s">
        <v>383</v>
      </c>
      <c r="L300" s="993"/>
      <c r="M300" s="7"/>
      <c r="N300" s="412"/>
      <c r="O300" s="412"/>
      <c r="P300" s="412"/>
      <c r="Q300" s="604"/>
      <c r="R300" s="646"/>
      <c r="S300" s="646"/>
      <c r="T300" s="626"/>
      <c r="U300" s="601"/>
      <c r="V300" s="601"/>
      <c r="W300" s="602"/>
      <c r="X300" s="602"/>
      <c r="Y300" s="603"/>
      <c r="Z300" s="603"/>
    </row>
    <row r="301" spans="1:26" ht="12" hidden="1" customHeight="1">
      <c r="A301" s="314"/>
      <c r="B301" s="412"/>
      <c r="C301" s="412"/>
      <c r="D301" s="420">
        <v>1</v>
      </c>
      <c r="E301" s="1002" t="s">
        <v>345</v>
      </c>
      <c r="F301" s="1003"/>
      <c r="G301" s="421">
        <v>2.2000000000000002</v>
      </c>
      <c r="H301" s="399" t="s">
        <v>346</v>
      </c>
      <c r="I301" s="422" t="s">
        <v>347</v>
      </c>
      <c r="J301" s="423" t="s">
        <v>347</v>
      </c>
      <c r="K301" s="989" t="s">
        <v>348</v>
      </c>
      <c r="L301" s="989"/>
      <c r="M301" s="1"/>
      <c r="N301" s="412"/>
      <c r="O301" s="412"/>
      <c r="P301" s="412"/>
      <c r="Q301" s="604"/>
      <c r="R301" s="646"/>
      <c r="S301" s="646"/>
      <c r="T301" s="626"/>
      <c r="U301" s="601"/>
      <c r="V301" s="601"/>
      <c r="W301" s="602"/>
      <c r="X301" s="602"/>
      <c r="Y301" s="603"/>
      <c r="Z301" s="603"/>
    </row>
    <row r="302" spans="1:26" ht="12" hidden="1" customHeight="1">
      <c r="A302" s="314"/>
      <c r="B302" s="412"/>
      <c r="C302" s="412"/>
      <c r="D302" s="420">
        <v>2</v>
      </c>
      <c r="E302" s="1002" t="s">
        <v>349</v>
      </c>
      <c r="F302" s="1003"/>
      <c r="G302" s="421">
        <v>2.8</v>
      </c>
      <c r="H302" s="399" t="s">
        <v>350</v>
      </c>
      <c r="I302" s="422" t="s">
        <v>351</v>
      </c>
      <c r="J302" s="423" t="s">
        <v>351</v>
      </c>
      <c r="K302" s="989" t="s">
        <v>348</v>
      </c>
      <c r="L302" s="989"/>
      <c r="M302" s="1"/>
      <c r="N302" s="412"/>
      <c r="O302" s="412"/>
      <c r="P302" s="412"/>
      <c r="Q302" s="604"/>
      <c r="R302" s="646"/>
      <c r="S302" s="646"/>
      <c r="T302" s="626"/>
      <c r="U302" s="601"/>
      <c r="V302" s="601"/>
      <c r="W302" s="602"/>
      <c r="X302" s="602"/>
      <c r="Y302" s="603"/>
      <c r="Z302" s="603"/>
    </row>
    <row r="303" spans="1:26" ht="12" hidden="1" customHeight="1">
      <c r="A303" s="314"/>
      <c r="B303" s="412"/>
      <c r="C303" s="412"/>
      <c r="D303" s="420">
        <v>3</v>
      </c>
      <c r="E303" s="1002" t="s">
        <v>352</v>
      </c>
      <c r="F303" s="1003"/>
      <c r="G303" s="421">
        <v>3.4</v>
      </c>
      <c r="H303" s="399" t="s">
        <v>353</v>
      </c>
      <c r="I303" s="422" t="s">
        <v>354</v>
      </c>
      <c r="J303" s="423" t="s">
        <v>354</v>
      </c>
      <c r="K303" s="989" t="s">
        <v>348</v>
      </c>
      <c r="L303" s="989"/>
      <c r="M303" s="1"/>
      <c r="N303" s="412"/>
      <c r="O303" s="412"/>
      <c r="P303" s="412"/>
      <c r="Q303" s="604"/>
      <c r="R303" s="646"/>
      <c r="S303" s="646"/>
      <c r="T303" s="626"/>
      <c r="U303" s="601"/>
      <c r="V303" s="601"/>
      <c r="W303" s="602"/>
      <c r="X303" s="602"/>
      <c r="Y303" s="603"/>
      <c r="Z303" s="603"/>
    </row>
    <row r="304" spans="1:26" ht="6.75" hidden="1" customHeight="1">
      <c r="A304" s="314"/>
      <c r="B304" s="412"/>
      <c r="C304" s="412"/>
      <c r="D304" s="412"/>
      <c r="E304" s="412"/>
      <c r="F304" s="412"/>
      <c r="G304" s="412"/>
      <c r="H304" s="412"/>
      <c r="I304" s="412"/>
      <c r="J304" s="412"/>
      <c r="K304" s="412"/>
      <c r="L304" s="412"/>
      <c r="M304" s="412"/>
      <c r="N304" s="412"/>
      <c r="O304" s="412"/>
      <c r="P304" s="412"/>
      <c r="Q304" s="604"/>
      <c r="R304" s="646"/>
      <c r="S304" s="646"/>
      <c r="T304" s="626"/>
      <c r="U304" s="601"/>
      <c r="V304" s="601"/>
      <c r="W304" s="602"/>
      <c r="X304" s="602"/>
      <c r="Y304" s="603"/>
      <c r="Z304" s="603"/>
    </row>
    <row r="305" spans="1:26" ht="12" hidden="1" customHeight="1">
      <c r="A305" s="314"/>
      <c r="B305" s="412"/>
      <c r="C305" s="327" t="s">
        <v>355</v>
      </c>
      <c r="D305" s="412"/>
      <c r="E305" s="412"/>
      <c r="F305" s="412"/>
      <c r="G305" s="412"/>
      <c r="H305" s="412"/>
      <c r="I305" s="412"/>
      <c r="J305" s="412"/>
      <c r="K305" s="412"/>
      <c r="L305" s="412"/>
      <c r="M305" s="412"/>
      <c r="N305" s="412"/>
      <c r="O305" s="412"/>
      <c r="P305" s="412"/>
      <c r="Q305" s="604"/>
      <c r="R305" s="646"/>
      <c r="S305" s="646"/>
      <c r="T305" s="626"/>
      <c r="U305" s="601"/>
      <c r="V305" s="601"/>
      <c r="W305" s="602"/>
      <c r="X305" s="602"/>
      <c r="Y305" s="603"/>
      <c r="Z305" s="603"/>
    </row>
    <row r="306" spans="1:26" ht="12" hidden="1" customHeight="1">
      <c r="A306" s="314"/>
      <c r="B306" s="412"/>
      <c r="C306" s="327"/>
      <c r="D306" s="1001" t="s">
        <v>333</v>
      </c>
      <c r="E306" s="1001" t="s">
        <v>356</v>
      </c>
      <c r="F306" s="1001"/>
      <c r="G306" s="1001"/>
      <c r="H306" s="412"/>
      <c r="I306" s="412"/>
      <c r="J306" s="412"/>
      <c r="K306" s="412"/>
      <c r="L306" s="412"/>
      <c r="M306" s="412"/>
      <c r="N306" s="412"/>
      <c r="O306" s="412"/>
      <c r="P306" s="412"/>
      <c r="Q306" s="604"/>
      <c r="R306" s="646"/>
      <c r="S306" s="646"/>
      <c r="T306" s="626"/>
      <c r="U306" s="601"/>
      <c r="V306" s="601"/>
      <c r="W306" s="602"/>
      <c r="X306" s="602"/>
      <c r="Y306" s="603"/>
      <c r="Z306" s="603"/>
    </row>
    <row r="307" spans="1:26" ht="12" hidden="1" customHeight="1">
      <c r="A307" s="314"/>
      <c r="B307" s="412"/>
      <c r="C307" s="327"/>
      <c r="D307" s="1001"/>
      <c r="E307" s="424" t="s">
        <v>357</v>
      </c>
      <c r="F307" s="401" t="s">
        <v>358</v>
      </c>
      <c r="G307" s="425" t="s">
        <v>359</v>
      </c>
      <c r="H307" s="412"/>
      <c r="I307" s="412"/>
      <c r="J307" s="412"/>
      <c r="K307" s="412"/>
      <c r="L307" s="412"/>
      <c r="M307" s="412"/>
      <c r="N307" s="412"/>
      <c r="O307" s="412"/>
      <c r="P307" s="412"/>
      <c r="Q307" s="604"/>
      <c r="R307" s="646"/>
      <c r="S307" s="646"/>
      <c r="T307" s="626"/>
      <c r="U307" s="601"/>
      <c r="V307" s="601"/>
      <c r="W307" s="602"/>
      <c r="X307" s="602"/>
      <c r="Y307" s="603"/>
      <c r="Z307" s="603"/>
    </row>
    <row r="308" spans="1:26" ht="12" hidden="1" customHeight="1">
      <c r="A308" s="314"/>
      <c r="B308" s="412"/>
      <c r="C308" s="327"/>
      <c r="D308" s="426">
        <v>1</v>
      </c>
      <c r="E308" s="426" t="s">
        <v>360</v>
      </c>
      <c r="F308" s="426" t="s">
        <v>361</v>
      </c>
      <c r="G308" s="426" t="s">
        <v>362</v>
      </c>
      <c r="H308" s="412"/>
      <c r="I308" s="412"/>
      <c r="J308" s="412"/>
      <c r="K308" s="412"/>
      <c r="L308" s="412"/>
      <c r="M308" s="412"/>
      <c r="N308" s="412"/>
      <c r="O308" s="412"/>
      <c r="P308" s="412"/>
      <c r="Q308" s="604"/>
      <c r="R308" s="646"/>
      <c r="S308" s="646"/>
      <c r="T308" s="626"/>
      <c r="U308" s="601"/>
      <c r="V308" s="601"/>
      <c r="W308" s="602"/>
      <c r="X308" s="602"/>
      <c r="Y308" s="603"/>
      <c r="Z308" s="603"/>
    </row>
    <row r="309" spans="1:26" ht="12" hidden="1" customHeight="1">
      <c r="A309" s="314"/>
      <c r="B309" s="412"/>
      <c r="C309" s="327"/>
      <c r="D309" s="426">
        <v>2</v>
      </c>
      <c r="E309" s="426" t="s">
        <v>363</v>
      </c>
      <c r="F309" s="426" t="s">
        <v>364</v>
      </c>
      <c r="G309" s="426" t="s">
        <v>365</v>
      </c>
      <c r="H309" s="412"/>
      <c r="I309" s="412"/>
      <c r="J309" s="412"/>
      <c r="K309" s="412"/>
      <c r="L309" s="412"/>
      <c r="M309" s="412"/>
      <c r="N309" s="412"/>
      <c r="O309" s="412"/>
      <c r="P309" s="412"/>
      <c r="Q309" s="604"/>
      <c r="R309" s="646"/>
      <c r="S309" s="646"/>
      <c r="T309" s="626"/>
      <c r="U309" s="601"/>
      <c r="V309" s="601"/>
      <c r="W309" s="602"/>
      <c r="X309" s="602"/>
      <c r="Y309" s="603"/>
      <c r="Z309" s="603"/>
    </row>
    <row r="310" spans="1:26" ht="12" hidden="1" customHeight="1">
      <c r="A310" s="314"/>
      <c r="B310" s="412"/>
      <c r="C310" s="412"/>
      <c r="D310" s="426">
        <v>3</v>
      </c>
      <c r="E310" s="426" t="s">
        <v>366</v>
      </c>
      <c r="F310" s="426" t="s">
        <v>367</v>
      </c>
      <c r="G310" s="426" t="s">
        <v>368</v>
      </c>
      <c r="H310" s="412"/>
      <c r="I310" s="412"/>
      <c r="J310" s="412"/>
      <c r="K310" s="412"/>
      <c r="L310" s="412"/>
      <c r="M310" s="412"/>
      <c r="N310" s="412"/>
      <c r="O310" s="412"/>
      <c r="P310" s="412"/>
      <c r="Q310" s="604"/>
      <c r="R310" s="646"/>
      <c r="S310" s="646"/>
      <c r="T310" s="626"/>
      <c r="U310" s="601"/>
      <c r="V310" s="601"/>
      <c r="W310" s="602"/>
      <c r="X310" s="602"/>
      <c r="Y310" s="603"/>
      <c r="Z310" s="603"/>
    </row>
    <row r="311" spans="1:26" ht="12" hidden="1" customHeight="1">
      <c r="A311" s="314"/>
      <c r="B311" s="412"/>
      <c r="C311" s="412"/>
      <c r="D311" s="426">
        <v>4</v>
      </c>
      <c r="E311" s="426" t="s">
        <v>369</v>
      </c>
      <c r="F311" s="426" t="s">
        <v>370</v>
      </c>
      <c r="G311" s="426" t="s">
        <v>371</v>
      </c>
      <c r="H311" s="412"/>
      <c r="I311" s="412"/>
      <c r="J311" s="412"/>
      <c r="K311" s="412"/>
      <c r="L311" s="412"/>
      <c r="M311" s="412"/>
      <c r="N311" s="412"/>
      <c r="O311" s="412"/>
      <c r="P311" s="412"/>
      <c r="Q311" s="604"/>
      <c r="R311" s="646"/>
      <c r="S311" s="646"/>
      <c r="T311" s="626"/>
      <c r="U311" s="601"/>
      <c r="V311" s="601"/>
      <c r="W311" s="602"/>
      <c r="X311" s="602"/>
      <c r="Y311" s="603"/>
      <c r="Z311" s="603"/>
    </row>
    <row r="312" spans="1:26" ht="12" hidden="1" customHeight="1">
      <c r="A312" s="314"/>
      <c r="B312" s="412"/>
      <c r="C312" s="412"/>
      <c r="D312" s="426">
        <v>5</v>
      </c>
      <c r="E312" s="426" t="s">
        <v>372</v>
      </c>
      <c r="F312" s="427"/>
      <c r="G312" s="427"/>
      <c r="H312" s="412"/>
      <c r="I312" s="412"/>
      <c r="J312" s="412"/>
      <c r="K312" s="412"/>
      <c r="L312" s="412"/>
      <c r="M312" s="412"/>
      <c r="N312" s="412"/>
      <c r="O312" s="412"/>
      <c r="P312" s="412"/>
      <c r="Q312" s="604"/>
      <c r="R312" s="646"/>
      <c r="S312" s="646"/>
      <c r="T312" s="626"/>
      <c r="U312" s="601"/>
      <c r="V312" s="601"/>
      <c r="W312" s="602"/>
      <c r="X312" s="602"/>
      <c r="Y312" s="603"/>
      <c r="Z312" s="603"/>
    </row>
    <row r="313" spans="1:26" ht="8.25" hidden="1" customHeight="1">
      <c r="A313" s="314"/>
      <c r="B313" s="412"/>
      <c r="C313" s="412"/>
      <c r="D313" s="412"/>
      <c r="E313" s="412"/>
      <c r="F313" s="412"/>
      <c r="G313" s="412"/>
      <c r="H313" s="412"/>
      <c r="I313" s="412"/>
      <c r="J313" s="412"/>
      <c r="K313" s="412"/>
      <c r="L313" s="412"/>
      <c r="M313" s="412"/>
      <c r="N313" s="412"/>
      <c r="O313" s="412"/>
      <c r="P313" s="412"/>
      <c r="Q313" s="604"/>
      <c r="R313" s="646"/>
      <c r="S313" s="646"/>
      <c r="T313" s="626"/>
      <c r="U313" s="601"/>
      <c r="V313" s="601"/>
      <c r="W313" s="602"/>
      <c r="X313" s="602"/>
      <c r="Y313" s="603"/>
      <c r="Z313" s="603"/>
    </row>
    <row r="314" spans="1:26" ht="12" hidden="1" customHeight="1">
      <c r="A314" s="314"/>
      <c r="B314" s="412"/>
      <c r="C314" s="428" t="s">
        <v>373</v>
      </c>
      <c r="D314" s="412"/>
      <c r="E314" s="412"/>
      <c r="F314" s="412"/>
      <c r="G314" s="412"/>
      <c r="H314" s="412"/>
      <c r="I314" s="412"/>
      <c r="J314" s="412"/>
      <c r="K314" s="412"/>
      <c r="L314" s="412"/>
      <c r="M314" s="412"/>
      <c r="N314" s="412"/>
      <c r="O314" s="412"/>
      <c r="P314" s="412"/>
      <c r="Q314" s="604"/>
      <c r="R314" s="646"/>
      <c r="S314" s="646"/>
      <c r="T314" s="626"/>
      <c r="U314" s="601"/>
      <c r="V314" s="601"/>
      <c r="W314" s="602"/>
      <c r="X314" s="602"/>
      <c r="Y314" s="603"/>
      <c r="Z314" s="603"/>
    </row>
    <row r="315" spans="1:26" ht="12" hidden="1" customHeight="1">
      <c r="A315" s="314"/>
      <c r="B315" s="412"/>
      <c r="C315" s="327" t="s">
        <v>374</v>
      </c>
      <c r="D315" s="412"/>
      <c r="E315" s="412"/>
      <c r="F315" s="412"/>
      <c r="G315" s="412"/>
      <c r="H315" s="412"/>
      <c r="I315" s="412"/>
      <c r="J315" s="412"/>
      <c r="K315" s="412"/>
      <c r="L315" s="412"/>
      <c r="M315" s="412"/>
      <c r="N315" s="412"/>
      <c r="O315" s="412"/>
      <c r="P315" s="412"/>
      <c r="Q315" s="604"/>
      <c r="R315" s="646"/>
      <c r="S315" s="646"/>
      <c r="T315" s="626"/>
      <c r="U315" s="601"/>
      <c r="V315" s="601"/>
      <c r="W315" s="602"/>
      <c r="X315" s="602"/>
      <c r="Y315" s="603"/>
      <c r="Z315" s="603"/>
    </row>
    <row r="316" spans="1:26" ht="12" hidden="1" customHeight="1">
      <c r="A316" s="314"/>
      <c r="B316" s="412"/>
      <c r="C316" s="327" t="s">
        <v>375</v>
      </c>
      <c r="D316" s="412"/>
      <c r="E316" s="412"/>
      <c r="F316" s="412"/>
      <c r="G316" s="412"/>
      <c r="H316" s="412"/>
      <c r="I316" s="412"/>
      <c r="J316" s="412"/>
      <c r="K316" s="412"/>
      <c r="L316" s="412"/>
      <c r="M316" s="412"/>
      <c r="N316" s="412"/>
      <c r="O316" s="412"/>
      <c r="P316" s="412"/>
      <c r="Q316" s="604"/>
      <c r="R316" s="646"/>
      <c r="S316" s="646"/>
      <c r="T316" s="626"/>
      <c r="U316" s="601"/>
      <c r="V316" s="601"/>
      <c r="W316" s="602"/>
      <c r="X316" s="602"/>
      <c r="Y316" s="603"/>
      <c r="Z316" s="603"/>
    </row>
    <row r="317" spans="1:26" hidden="1">
      <c r="P317" s="429"/>
    </row>
    <row r="318" spans="1:26">
      <c r="A318" s="392"/>
      <c r="B318" s="392"/>
      <c r="C318" s="392"/>
      <c r="D318" s="394"/>
      <c r="E318" s="392"/>
      <c r="F318" s="392"/>
      <c r="G318" s="392"/>
      <c r="H318" s="392"/>
      <c r="I318" s="392"/>
      <c r="J318" s="395"/>
      <c r="K318" s="395"/>
      <c r="L318" s="395"/>
      <c r="M318" s="393"/>
      <c r="N318" s="393"/>
      <c r="O318" s="396"/>
      <c r="P318" s="393"/>
      <c r="Q318" s="604"/>
      <c r="R318" s="637"/>
      <c r="X318" s="637"/>
      <c r="Y318" s="637"/>
      <c r="Z318" s="637"/>
    </row>
    <row r="319" spans="1:26">
      <c r="A319" s="392"/>
      <c r="B319" s="392"/>
      <c r="C319" s="392"/>
      <c r="D319" s="394"/>
      <c r="E319" s="392"/>
      <c r="F319" s="392"/>
      <c r="G319" s="392"/>
      <c r="H319" s="392"/>
      <c r="I319" s="392"/>
      <c r="J319" s="395"/>
      <c r="K319" s="395"/>
      <c r="L319" s="395"/>
      <c r="M319" s="393"/>
      <c r="N319" s="393"/>
      <c r="O319" s="396"/>
      <c r="P319" s="393"/>
      <c r="Q319" s="604"/>
      <c r="R319" s="637"/>
      <c r="X319" s="637"/>
      <c r="Y319" s="637"/>
      <c r="Z319" s="637"/>
    </row>
    <row r="320" spans="1:26">
      <c r="A320" s="392"/>
      <c r="B320" s="392"/>
      <c r="C320" s="392"/>
      <c r="D320" s="394"/>
      <c r="E320" s="392"/>
      <c r="F320" s="392"/>
      <c r="G320" s="392"/>
      <c r="H320" s="392"/>
      <c r="I320" s="392"/>
      <c r="J320" s="395"/>
      <c r="K320" s="395"/>
      <c r="L320" s="395"/>
      <c r="M320" s="393"/>
      <c r="N320" s="393"/>
      <c r="O320" s="396"/>
      <c r="P320" s="393"/>
      <c r="Q320" s="604"/>
      <c r="R320" s="637"/>
      <c r="X320" s="637"/>
      <c r="Y320" s="637"/>
      <c r="Z320" s="637"/>
    </row>
    <row r="321" spans="1:26">
      <c r="A321" s="392"/>
      <c r="B321" s="392"/>
      <c r="C321" s="392"/>
      <c r="D321" s="394"/>
      <c r="E321" s="392"/>
      <c r="F321" s="392"/>
      <c r="G321" s="392"/>
      <c r="H321" s="392"/>
      <c r="I321" s="392"/>
      <c r="J321" s="395"/>
      <c r="K321" s="395"/>
      <c r="L321" s="395"/>
      <c r="M321" s="393"/>
      <c r="N321" s="393"/>
      <c r="O321" s="396"/>
      <c r="P321" s="393"/>
      <c r="Q321" s="604"/>
      <c r="R321" s="637"/>
      <c r="X321" s="637"/>
      <c r="Y321" s="637"/>
      <c r="Z321" s="637"/>
    </row>
    <row r="322" spans="1:26">
      <c r="A322" s="392"/>
      <c r="B322" s="392"/>
      <c r="C322" s="392"/>
      <c r="D322" s="394"/>
      <c r="E322" s="392"/>
      <c r="F322" s="392"/>
      <c r="G322" s="392"/>
      <c r="H322" s="392"/>
      <c r="I322" s="392"/>
      <c r="J322" s="395"/>
      <c r="K322" s="395"/>
      <c r="L322" s="395"/>
      <c r="M322" s="393"/>
      <c r="N322" s="393"/>
      <c r="O322" s="396"/>
      <c r="P322" s="393"/>
      <c r="Q322" s="648"/>
      <c r="R322" s="637"/>
      <c r="X322" s="637"/>
      <c r="Y322" s="637"/>
      <c r="Z322" s="637"/>
    </row>
    <row r="323" spans="1:26">
      <c r="A323" s="392"/>
      <c r="B323" s="392"/>
      <c r="C323" s="392"/>
      <c r="D323" s="394"/>
      <c r="E323" s="392"/>
      <c r="F323" s="392"/>
      <c r="G323" s="392"/>
      <c r="H323" s="392"/>
      <c r="I323" s="392"/>
      <c r="J323" s="395"/>
      <c r="K323" s="395"/>
      <c r="L323" s="395"/>
      <c r="M323" s="393"/>
      <c r="N323" s="393"/>
      <c r="O323" s="396"/>
      <c r="P323" s="393"/>
      <c r="Q323" s="604"/>
      <c r="R323" s="637"/>
      <c r="X323" s="637"/>
      <c r="Y323" s="637"/>
      <c r="Z323" s="637"/>
    </row>
    <row r="324" spans="1:26">
      <c r="A324" s="392"/>
      <c r="B324" s="392"/>
      <c r="C324" s="392"/>
      <c r="D324" s="394"/>
      <c r="E324" s="392"/>
      <c r="F324" s="392"/>
      <c r="G324" s="392"/>
      <c r="H324" s="392"/>
      <c r="I324" s="392"/>
      <c r="J324" s="395"/>
      <c r="K324" s="395"/>
      <c r="L324" s="395"/>
      <c r="M324" s="393"/>
      <c r="N324" s="393"/>
      <c r="O324" s="396"/>
      <c r="P324" s="393"/>
      <c r="Q324" s="604"/>
      <c r="R324" s="637"/>
      <c r="X324" s="637"/>
      <c r="Y324" s="637"/>
      <c r="Z324" s="637"/>
    </row>
    <row r="325" spans="1:26">
      <c r="A325" s="392"/>
      <c r="B325" s="392"/>
      <c r="C325" s="392"/>
      <c r="D325" s="394"/>
      <c r="E325" s="392"/>
      <c r="F325" s="392"/>
      <c r="G325" s="392"/>
      <c r="H325" s="392"/>
      <c r="I325" s="392"/>
      <c r="J325" s="395"/>
      <c r="K325" s="395"/>
      <c r="L325" s="395"/>
      <c r="M325" s="393"/>
      <c r="N325" s="393"/>
      <c r="O325" s="396"/>
      <c r="P325" s="393"/>
      <c r="Q325" s="604"/>
      <c r="R325" s="637"/>
      <c r="X325" s="637"/>
      <c r="Y325" s="637"/>
      <c r="Z325" s="637"/>
    </row>
    <row r="326" spans="1:26">
      <c r="A326" s="392"/>
      <c r="B326" s="392"/>
      <c r="C326" s="392"/>
      <c r="D326" s="394"/>
      <c r="E326" s="392"/>
      <c r="F326" s="392"/>
      <c r="G326" s="392"/>
      <c r="H326" s="392"/>
      <c r="I326" s="392"/>
      <c r="J326" s="395"/>
      <c r="K326" s="395"/>
      <c r="L326" s="395"/>
      <c r="M326" s="393"/>
      <c r="N326" s="393"/>
      <c r="O326" s="396"/>
      <c r="P326" s="393"/>
      <c r="Q326" s="604"/>
      <c r="R326" s="637"/>
      <c r="X326" s="637"/>
      <c r="Y326" s="637"/>
      <c r="Z326" s="637"/>
    </row>
    <row r="327" spans="1:26">
      <c r="A327" s="392"/>
      <c r="B327" s="392"/>
      <c r="C327" s="392"/>
      <c r="D327" s="394"/>
      <c r="E327" s="392"/>
      <c r="F327" s="392"/>
      <c r="G327" s="392"/>
      <c r="H327" s="392"/>
      <c r="I327" s="392"/>
      <c r="J327" s="395"/>
      <c r="K327" s="395"/>
      <c r="L327" s="395"/>
      <c r="M327" s="393"/>
      <c r="N327" s="393"/>
      <c r="O327" s="396"/>
      <c r="P327" s="393"/>
      <c r="Q327" s="604"/>
      <c r="R327" s="637"/>
      <c r="X327" s="637"/>
      <c r="Y327" s="637"/>
      <c r="Z327" s="637"/>
    </row>
    <row r="328" spans="1:26">
      <c r="A328" s="392"/>
      <c r="B328" s="392"/>
      <c r="C328" s="392"/>
      <c r="D328" s="394"/>
      <c r="E328" s="392"/>
      <c r="F328" s="392"/>
      <c r="G328" s="392"/>
      <c r="H328" s="392"/>
      <c r="I328" s="392"/>
      <c r="J328" s="395"/>
      <c r="K328" s="395"/>
      <c r="L328" s="395"/>
      <c r="M328" s="393"/>
      <c r="N328" s="393"/>
      <c r="O328" s="396"/>
      <c r="P328" s="393"/>
      <c r="Q328" s="604"/>
      <c r="R328" s="637"/>
      <c r="X328" s="637"/>
      <c r="Y328" s="637"/>
      <c r="Z328" s="637"/>
    </row>
    <row r="329" spans="1:26">
      <c r="A329" s="392"/>
      <c r="B329" s="392"/>
      <c r="C329" s="392"/>
      <c r="D329" s="394"/>
      <c r="E329" s="392"/>
      <c r="F329" s="392"/>
      <c r="G329" s="392"/>
      <c r="H329" s="392"/>
      <c r="I329" s="392"/>
      <c r="J329" s="395"/>
      <c r="K329" s="395"/>
      <c r="L329" s="395"/>
      <c r="M329" s="393"/>
      <c r="N329" s="393"/>
      <c r="O329" s="396"/>
      <c r="P329" s="393"/>
      <c r="Q329" s="604"/>
      <c r="R329" s="637"/>
      <c r="X329" s="637"/>
      <c r="Y329" s="637"/>
      <c r="Z329" s="637"/>
    </row>
    <row r="330" spans="1:26">
      <c r="A330" s="392"/>
      <c r="B330" s="392"/>
      <c r="C330" s="392"/>
      <c r="D330" s="394"/>
      <c r="E330" s="392"/>
      <c r="F330" s="392"/>
      <c r="G330" s="392"/>
      <c r="H330" s="392"/>
      <c r="I330" s="392"/>
      <c r="J330" s="395"/>
      <c r="K330" s="395"/>
      <c r="L330" s="395"/>
      <c r="M330" s="393"/>
      <c r="N330" s="393"/>
      <c r="O330" s="396"/>
      <c r="P330" s="393"/>
      <c r="Q330" s="604"/>
      <c r="R330" s="637"/>
      <c r="X330" s="637"/>
      <c r="Y330" s="637"/>
      <c r="Z330" s="637"/>
    </row>
    <row r="331" spans="1:26">
      <c r="A331" s="392"/>
      <c r="B331" s="392"/>
      <c r="C331" s="392"/>
      <c r="D331" s="394"/>
      <c r="E331" s="392"/>
      <c r="F331" s="392"/>
      <c r="G331" s="392"/>
      <c r="H331" s="392"/>
      <c r="I331" s="392"/>
      <c r="J331" s="395"/>
      <c r="K331" s="395"/>
      <c r="L331" s="395"/>
      <c r="M331" s="393"/>
      <c r="N331" s="393"/>
      <c r="O331" s="396"/>
      <c r="P331" s="393"/>
      <c r="Q331" s="604"/>
      <c r="R331" s="637"/>
      <c r="X331" s="637"/>
      <c r="Y331" s="637"/>
      <c r="Z331" s="637"/>
    </row>
    <row r="332" spans="1:26">
      <c r="A332" s="392"/>
      <c r="B332" s="392"/>
      <c r="C332" s="392"/>
      <c r="D332" s="394"/>
      <c r="E332" s="392"/>
      <c r="F332" s="392"/>
      <c r="G332" s="392"/>
      <c r="H332" s="392"/>
      <c r="I332" s="392"/>
      <c r="J332" s="395"/>
      <c r="K332" s="395"/>
      <c r="L332" s="395"/>
      <c r="M332" s="393"/>
      <c r="N332" s="393"/>
      <c r="O332" s="396"/>
      <c r="P332" s="393"/>
      <c r="Q332" s="604"/>
      <c r="R332" s="637"/>
      <c r="X332" s="637"/>
      <c r="Y332" s="637"/>
      <c r="Z332" s="637"/>
    </row>
    <row r="333" spans="1:26">
      <c r="A333" s="392"/>
      <c r="B333" s="392"/>
      <c r="C333" s="392"/>
      <c r="D333" s="394"/>
      <c r="E333" s="392"/>
      <c r="F333" s="392"/>
      <c r="G333" s="392"/>
      <c r="H333" s="392"/>
      <c r="I333" s="392"/>
      <c r="J333" s="395"/>
      <c r="K333" s="395"/>
      <c r="L333" s="395"/>
      <c r="M333" s="393"/>
      <c r="N333" s="393"/>
      <c r="O333" s="396"/>
      <c r="P333" s="393"/>
      <c r="Q333" s="604"/>
      <c r="R333" s="637"/>
      <c r="X333" s="637"/>
      <c r="Y333" s="637"/>
      <c r="Z333" s="637"/>
    </row>
    <row r="334" spans="1:26">
      <c r="A334" s="392"/>
      <c r="B334" s="392"/>
      <c r="C334" s="392"/>
      <c r="D334" s="394"/>
      <c r="E334" s="392"/>
      <c r="F334" s="392"/>
      <c r="G334" s="392"/>
      <c r="H334" s="392"/>
      <c r="I334" s="392"/>
      <c r="J334" s="395"/>
      <c r="K334" s="395"/>
      <c r="L334" s="395"/>
      <c r="M334" s="393"/>
      <c r="N334" s="393"/>
      <c r="O334" s="396"/>
      <c r="P334" s="393"/>
      <c r="Q334" s="604"/>
      <c r="R334" s="637"/>
      <c r="X334" s="637"/>
      <c r="Y334" s="637"/>
      <c r="Z334" s="637"/>
    </row>
    <row r="335" spans="1:26">
      <c r="A335" s="392"/>
      <c r="B335" s="392"/>
      <c r="C335" s="392"/>
      <c r="D335" s="394"/>
      <c r="E335" s="392"/>
      <c r="F335" s="392"/>
      <c r="G335" s="392"/>
      <c r="H335" s="392"/>
      <c r="I335" s="392"/>
      <c r="J335" s="395"/>
      <c r="K335" s="395"/>
      <c r="L335" s="395"/>
      <c r="M335" s="393"/>
      <c r="N335" s="393"/>
      <c r="O335" s="396"/>
      <c r="P335" s="393"/>
      <c r="Q335" s="604"/>
      <c r="R335" s="637"/>
      <c r="X335" s="637"/>
      <c r="Y335" s="637"/>
      <c r="Z335" s="637"/>
    </row>
    <row r="336" spans="1:26">
      <c r="A336" s="392"/>
      <c r="B336" s="392"/>
      <c r="C336" s="392">
        <v>0</v>
      </c>
      <c r="D336" s="394"/>
      <c r="E336" s="392"/>
      <c r="F336" s="392"/>
      <c r="G336" s="392"/>
      <c r="H336" s="392"/>
      <c r="I336" s="392"/>
      <c r="J336" s="395"/>
      <c r="K336" s="395"/>
      <c r="L336" s="395"/>
      <c r="M336" s="393"/>
      <c r="N336" s="393"/>
      <c r="O336" s="396"/>
      <c r="P336" s="393"/>
      <c r="Q336" s="604"/>
      <c r="R336" s="637"/>
      <c r="X336" s="637"/>
      <c r="Y336" s="637"/>
      <c r="Z336" s="637"/>
    </row>
    <row r="337" spans="1:26">
      <c r="A337" s="392"/>
      <c r="B337" s="392"/>
      <c r="C337" s="392">
        <v>0</v>
      </c>
      <c r="D337" s="394"/>
      <c r="E337" s="392"/>
      <c r="F337" s="392"/>
      <c r="G337" s="392"/>
      <c r="H337" s="392"/>
      <c r="I337" s="392"/>
      <c r="J337" s="395"/>
      <c r="K337" s="395"/>
      <c r="L337" s="395"/>
      <c r="M337" s="393"/>
      <c r="N337" s="393"/>
      <c r="O337" s="396"/>
      <c r="P337" s="393"/>
      <c r="Q337" s="604"/>
      <c r="R337" s="637"/>
      <c r="X337" s="637"/>
      <c r="Y337" s="637"/>
      <c r="Z337" s="637"/>
    </row>
    <row r="338" spans="1:26">
      <c r="A338" s="392"/>
      <c r="B338" s="392"/>
      <c r="C338" s="392"/>
      <c r="D338" s="394"/>
      <c r="E338" s="392"/>
      <c r="F338" s="392"/>
      <c r="G338" s="392"/>
      <c r="H338" s="392"/>
      <c r="I338" s="392"/>
      <c r="J338" s="395"/>
      <c r="K338" s="395"/>
      <c r="L338" s="395"/>
      <c r="M338" s="393"/>
      <c r="N338" s="393"/>
      <c r="O338" s="396"/>
      <c r="P338" s="393"/>
      <c r="Q338" s="604"/>
      <c r="R338" s="637"/>
      <c r="X338" s="637"/>
      <c r="Y338" s="637"/>
      <c r="Z338" s="637"/>
    </row>
    <row r="339" spans="1:26">
      <c r="A339" s="392"/>
      <c r="B339" s="392"/>
      <c r="C339" s="392"/>
      <c r="D339" s="394"/>
      <c r="E339" s="392"/>
      <c r="F339" s="392"/>
      <c r="G339" s="392"/>
      <c r="H339" s="392"/>
      <c r="I339" s="392"/>
      <c r="J339" s="395"/>
      <c r="K339" s="395"/>
      <c r="L339" s="395"/>
      <c r="M339" s="393"/>
      <c r="N339" s="393"/>
      <c r="O339" s="396"/>
      <c r="P339" s="393"/>
      <c r="Q339" s="604"/>
      <c r="R339" s="637"/>
      <c r="X339" s="637"/>
      <c r="Y339" s="637"/>
      <c r="Z339" s="637"/>
    </row>
    <row r="340" spans="1:26">
      <c r="A340" s="392"/>
      <c r="B340" s="392"/>
      <c r="C340" s="392"/>
      <c r="D340" s="394"/>
      <c r="E340" s="392"/>
      <c r="F340" s="392"/>
      <c r="G340" s="392"/>
      <c r="H340" s="392"/>
      <c r="I340" s="392"/>
      <c r="J340" s="395"/>
      <c r="K340" s="395"/>
      <c r="L340" s="395"/>
      <c r="M340" s="393"/>
      <c r="N340" s="393"/>
      <c r="O340" s="396"/>
      <c r="P340" s="393"/>
      <c r="Q340" s="604" t="s">
        <v>131</v>
      </c>
      <c r="R340" s="637"/>
      <c r="X340" s="637"/>
      <c r="Y340" s="637"/>
      <c r="Z340" s="637"/>
    </row>
    <row r="341" spans="1:26">
      <c r="A341" s="392"/>
      <c r="B341" s="392"/>
      <c r="C341" s="392"/>
      <c r="D341" s="394"/>
      <c r="E341" s="392"/>
      <c r="F341" s="392"/>
      <c r="G341" s="392"/>
      <c r="H341" s="392"/>
      <c r="I341" s="392"/>
      <c r="J341" s="395"/>
      <c r="K341" s="395"/>
      <c r="L341" s="395"/>
      <c r="M341" s="393"/>
      <c r="N341" s="393"/>
      <c r="O341" s="396"/>
      <c r="P341" s="393"/>
      <c r="Q341" s="604"/>
      <c r="R341" s="637"/>
      <c r="X341" s="637"/>
      <c r="Y341" s="637"/>
      <c r="Z341" s="637"/>
    </row>
    <row r="342" spans="1:26">
      <c r="A342" s="392"/>
      <c r="B342" s="392"/>
      <c r="C342" s="392"/>
      <c r="D342" s="394"/>
      <c r="E342" s="392"/>
      <c r="F342" s="392"/>
      <c r="G342" s="392"/>
      <c r="H342" s="392"/>
      <c r="I342" s="392"/>
      <c r="J342" s="395"/>
      <c r="K342" s="395"/>
      <c r="L342" s="395"/>
      <c r="M342" s="393"/>
      <c r="N342" s="393"/>
      <c r="O342" s="396"/>
      <c r="P342" s="393"/>
      <c r="Q342" s="604"/>
      <c r="R342" s="637"/>
      <c r="X342" s="637"/>
      <c r="Y342" s="637"/>
      <c r="Z342" s="637"/>
    </row>
    <row r="343" spans="1:26">
      <c r="A343" s="392"/>
      <c r="B343" s="392"/>
      <c r="C343" s="392"/>
      <c r="D343" s="394"/>
      <c r="E343" s="392"/>
      <c r="F343" s="392"/>
      <c r="G343" s="392"/>
      <c r="H343" s="392"/>
      <c r="I343" s="392"/>
      <c r="J343" s="395"/>
      <c r="K343" s="395"/>
      <c r="L343" s="395"/>
      <c r="M343" s="393"/>
      <c r="N343" s="393"/>
      <c r="O343" s="396"/>
      <c r="P343" s="393"/>
      <c r="Q343" s="604"/>
      <c r="R343" s="637"/>
      <c r="X343" s="637"/>
      <c r="Y343" s="637"/>
      <c r="Z343" s="637"/>
    </row>
    <row r="344" spans="1:26">
      <c r="A344" s="392"/>
      <c r="B344" s="392"/>
      <c r="C344" s="392"/>
      <c r="D344" s="394"/>
      <c r="E344" s="392"/>
      <c r="F344" s="392"/>
      <c r="G344" s="392"/>
      <c r="H344" s="392"/>
      <c r="I344" s="392"/>
      <c r="J344" s="395"/>
      <c r="K344" s="395"/>
      <c r="L344" s="395"/>
      <c r="M344" s="393"/>
      <c r="N344" s="393"/>
      <c r="O344" s="396"/>
      <c r="P344" s="393"/>
      <c r="Q344" s="604"/>
      <c r="R344" s="637"/>
      <c r="X344" s="637"/>
      <c r="Y344" s="637"/>
      <c r="Z344" s="637"/>
    </row>
    <row r="345" spans="1:26">
      <c r="A345" s="392"/>
      <c r="B345" s="392"/>
      <c r="C345" s="392"/>
      <c r="D345" s="394"/>
      <c r="E345" s="392"/>
      <c r="F345" s="392"/>
      <c r="G345" s="392"/>
      <c r="H345" s="392"/>
      <c r="I345" s="392"/>
      <c r="J345" s="395"/>
      <c r="K345" s="395"/>
      <c r="L345" s="395"/>
      <c r="M345" s="393"/>
      <c r="N345" s="393"/>
      <c r="O345" s="396"/>
      <c r="P345" s="393"/>
      <c r="Q345" s="604"/>
      <c r="R345" s="637"/>
      <c r="X345" s="637"/>
      <c r="Y345" s="637"/>
      <c r="Z345" s="637"/>
    </row>
    <row r="346" spans="1:26">
      <c r="A346" s="392"/>
      <c r="B346" s="392"/>
      <c r="C346" s="392"/>
      <c r="D346" s="394"/>
      <c r="E346" s="392"/>
      <c r="F346" s="392"/>
      <c r="G346" s="392"/>
      <c r="H346" s="392"/>
      <c r="I346" s="392"/>
      <c r="J346" s="395"/>
      <c r="K346" s="395">
        <f>IF(K117=" ",0,K117)</f>
        <v>0</v>
      </c>
      <c r="L346" s="395"/>
      <c r="M346" s="393"/>
      <c r="N346" s="393"/>
      <c r="O346" s="396"/>
      <c r="P346" s="393"/>
      <c r="Q346" s="604"/>
      <c r="R346" s="637"/>
      <c r="X346" s="637"/>
      <c r="Y346" s="637"/>
      <c r="Z346" s="637"/>
    </row>
    <row r="347" spans="1:26">
      <c r="A347" s="392"/>
      <c r="B347" s="392"/>
      <c r="C347" s="392"/>
      <c r="D347" s="394"/>
      <c r="E347" s="392"/>
      <c r="F347" s="392"/>
      <c r="G347" s="392"/>
      <c r="H347" s="392"/>
      <c r="I347" s="392"/>
      <c r="J347" s="395"/>
      <c r="K347" s="395">
        <f>IF(K117=" ",0,K117)</f>
        <v>0</v>
      </c>
      <c r="L347" s="395"/>
      <c r="M347" s="393">
        <f>IF(M113=" ",0,M113)</f>
        <v>0</v>
      </c>
      <c r="N347" s="393"/>
      <c r="O347" s="396"/>
      <c r="P347" s="393"/>
      <c r="Q347" s="604"/>
      <c r="R347" s="637"/>
      <c r="X347" s="637"/>
      <c r="Y347" s="637"/>
      <c r="Z347" s="637"/>
    </row>
    <row r="348" spans="1:26">
      <c r="A348" s="392"/>
      <c r="B348" s="392"/>
      <c r="C348" s="392"/>
      <c r="D348" s="394"/>
      <c r="E348" s="392"/>
      <c r="F348" s="392"/>
      <c r="G348" s="392"/>
      <c r="H348" s="392"/>
      <c r="I348" s="392"/>
      <c r="J348" s="395"/>
      <c r="K348" s="395">
        <f>IF(K110=" ",0,K110)</f>
        <v>0</v>
      </c>
      <c r="L348" s="395"/>
      <c r="M348" s="393"/>
      <c r="N348" s="393"/>
      <c r="O348" s="396"/>
      <c r="P348" s="393"/>
      <c r="Q348" s="604"/>
      <c r="R348" s="637"/>
      <c r="X348" s="637"/>
      <c r="Y348" s="637"/>
      <c r="Z348" s="637"/>
    </row>
    <row r="349" spans="1:26">
      <c r="A349" s="392"/>
      <c r="B349" s="392"/>
      <c r="C349" s="392"/>
      <c r="D349" s="394"/>
      <c r="E349" s="392"/>
      <c r="F349" s="392"/>
      <c r="G349" s="392"/>
      <c r="H349" s="392"/>
      <c r="I349" s="392"/>
      <c r="J349" s="395"/>
      <c r="K349" s="395"/>
      <c r="L349" s="395"/>
      <c r="M349" s="393"/>
      <c r="N349" s="393"/>
      <c r="O349" s="396"/>
      <c r="P349" s="393"/>
      <c r="Q349" s="604"/>
      <c r="R349" s="637"/>
      <c r="X349" s="637"/>
      <c r="Y349" s="637"/>
      <c r="Z349" s="637"/>
    </row>
    <row r="350" spans="1:26">
      <c r="A350" s="392"/>
      <c r="B350" s="392"/>
      <c r="C350" s="392"/>
      <c r="D350" s="394"/>
      <c r="E350" s="392"/>
      <c r="F350" s="392"/>
      <c r="G350" s="392"/>
      <c r="H350" s="392"/>
      <c r="I350" s="392"/>
      <c r="J350" s="395"/>
      <c r="K350" s="395">
        <f>IF(K117=" ",0,K117)</f>
        <v>0</v>
      </c>
      <c r="L350" s="395"/>
      <c r="M350" s="393">
        <f>IF(M117=" ",0,M117)</f>
        <v>0</v>
      </c>
      <c r="N350" s="393"/>
      <c r="O350" s="396"/>
      <c r="P350" s="393"/>
      <c r="Q350" s="648" t="s">
        <v>131</v>
      </c>
      <c r="R350" s="637"/>
      <c r="X350" s="637"/>
      <c r="Y350" s="637"/>
      <c r="Z350" s="637"/>
    </row>
    <row r="351" spans="1:26">
      <c r="A351" s="392"/>
      <c r="B351" s="392"/>
      <c r="C351" s="392"/>
      <c r="D351" s="394"/>
      <c r="E351" s="392"/>
      <c r="F351" s="392"/>
      <c r="G351" s="392"/>
      <c r="H351" s="392"/>
      <c r="I351" s="392"/>
      <c r="J351" s="395"/>
      <c r="K351" s="395">
        <f>IF(K110=" ",0,K110)</f>
        <v>0</v>
      </c>
      <c r="L351" s="395"/>
      <c r="M351" s="393"/>
      <c r="N351" s="393"/>
      <c r="O351" s="396"/>
      <c r="P351" s="393"/>
      <c r="Q351" s="604"/>
      <c r="R351" s="637"/>
      <c r="X351" s="637"/>
      <c r="Y351" s="637"/>
      <c r="Z351" s="637"/>
    </row>
    <row r="352" spans="1:26">
      <c r="A352" s="392"/>
      <c r="B352" s="392"/>
      <c r="C352" s="392"/>
      <c r="D352" s="394"/>
      <c r="E352" s="392"/>
      <c r="F352" s="392"/>
      <c r="G352" s="392"/>
      <c r="H352" s="392"/>
      <c r="I352" s="392"/>
      <c r="J352" s="395"/>
      <c r="K352" s="395"/>
      <c r="L352" s="395"/>
      <c r="M352" s="393"/>
      <c r="N352" s="393"/>
      <c r="O352" s="396"/>
      <c r="P352" s="393"/>
      <c r="Q352" s="604"/>
      <c r="R352" s="637"/>
      <c r="X352" s="637"/>
      <c r="Y352" s="637"/>
      <c r="Z352" s="637"/>
    </row>
    <row r="353" spans="1:26">
      <c r="A353" s="392"/>
      <c r="B353" s="392"/>
      <c r="C353" s="392"/>
      <c r="D353" s="394"/>
      <c r="E353" s="392"/>
      <c r="F353" s="392"/>
      <c r="G353" s="392"/>
      <c r="H353" s="392"/>
      <c r="I353" s="392"/>
      <c r="J353" s="395"/>
      <c r="K353" s="395"/>
      <c r="L353" s="395"/>
      <c r="M353" s="393"/>
      <c r="N353" s="393"/>
      <c r="O353" s="396"/>
      <c r="P353" s="393"/>
      <c r="Q353" s="604"/>
      <c r="R353" s="637"/>
      <c r="X353" s="637"/>
      <c r="Y353" s="637"/>
      <c r="Z353" s="637"/>
    </row>
    <row r="354" spans="1:26">
      <c r="A354" s="392"/>
      <c r="B354" s="392"/>
      <c r="C354" s="392"/>
      <c r="D354" s="394"/>
      <c r="E354" s="392"/>
      <c r="F354" s="392"/>
      <c r="G354" s="392"/>
      <c r="H354" s="392"/>
      <c r="I354" s="392"/>
      <c r="J354" s="395"/>
      <c r="K354" s="395"/>
      <c r="L354" s="395"/>
      <c r="M354" s="393"/>
      <c r="N354" s="393"/>
      <c r="O354" s="396"/>
      <c r="P354" s="393"/>
      <c r="Q354" s="604"/>
      <c r="R354" s="637"/>
      <c r="X354" s="637"/>
      <c r="Y354" s="637"/>
      <c r="Z354" s="637"/>
    </row>
    <row r="355" spans="1:26">
      <c r="A355" s="392"/>
      <c r="B355" s="392"/>
      <c r="C355" s="392"/>
      <c r="D355" s="394"/>
      <c r="E355" s="392"/>
      <c r="F355" s="392"/>
      <c r="G355" s="392"/>
      <c r="H355" s="392"/>
      <c r="I355" s="392"/>
      <c r="J355" s="395"/>
      <c r="K355" s="395"/>
      <c r="L355" s="395"/>
      <c r="M355" s="393"/>
      <c r="N355" s="393"/>
      <c r="O355" s="396"/>
      <c r="P355" s="393"/>
      <c r="Q355" s="604"/>
      <c r="R355" s="637"/>
      <c r="X355" s="637"/>
      <c r="Y355" s="637"/>
      <c r="Z355" s="637"/>
    </row>
    <row r="356" spans="1:26">
      <c r="A356" s="392"/>
      <c r="B356" s="392"/>
      <c r="C356" s="392"/>
      <c r="D356" s="394"/>
      <c r="E356" s="392"/>
      <c r="F356" s="392"/>
      <c r="G356" s="392"/>
      <c r="H356" s="392"/>
      <c r="I356" s="392"/>
      <c r="J356" s="395"/>
      <c r="K356" s="395"/>
      <c r="L356" s="395"/>
      <c r="M356" s="393"/>
      <c r="N356" s="393"/>
      <c r="O356" s="396"/>
      <c r="P356" s="393"/>
      <c r="Q356" s="604"/>
      <c r="R356" s="637"/>
      <c r="X356" s="637"/>
      <c r="Y356" s="637"/>
      <c r="Z356" s="637"/>
    </row>
    <row r="357" spans="1:26">
      <c r="A357" s="392"/>
      <c r="B357" s="392"/>
      <c r="C357" s="392"/>
      <c r="D357" s="394"/>
      <c r="E357" s="392"/>
      <c r="F357" s="392"/>
      <c r="G357" s="392"/>
      <c r="H357" s="392"/>
      <c r="I357" s="392"/>
      <c r="J357" s="395"/>
      <c r="K357" s="395"/>
      <c r="L357" s="395"/>
      <c r="M357" s="393"/>
      <c r="N357" s="393"/>
      <c r="O357" s="396"/>
      <c r="P357" s="393"/>
      <c r="Q357" s="604"/>
      <c r="R357" s="637"/>
      <c r="X357" s="637"/>
      <c r="Y357" s="637"/>
      <c r="Z357" s="637"/>
    </row>
    <row r="358" spans="1:26">
      <c r="A358" s="392"/>
      <c r="B358" s="392"/>
      <c r="C358" s="392"/>
      <c r="D358" s="394"/>
      <c r="E358" s="392"/>
      <c r="F358" s="392"/>
      <c r="G358" s="392"/>
      <c r="H358" s="392"/>
      <c r="I358" s="392"/>
      <c r="J358" s="395"/>
      <c r="K358" s="395"/>
      <c r="L358" s="395"/>
      <c r="M358" s="393"/>
      <c r="N358" s="393"/>
      <c r="O358" s="396"/>
      <c r="P358" s="393"/>
      <c r="Q358" s="604"/>
      <c r="R358" s="637"/>
      <c r="X358" s="637"/>
      <c r="Y358" s="637"/>
      <c r="Z358" s="637"/>
    </row>
    <row r="359" spans="1:26">
      <c r="A359" s="392"/>
      <c r="B359" s="392"/>
      <c r="C359" s="392"/>
      <c r="D359" s="394"/>
      <c r="E359" s="392"/>
      <c r="F359" s="392"/>
      <c r="G359" s="392"/>
      <c r="H359" s="392"/>
      <c r="I359" s="392"/>
      <c r="J359" s="395"/>
      <c r="K359" s="395"/>
      <c r="L359" s="395"/>
      <c r="M359" s="393"/>
      <c r="N359" s="393"/>
      <c r="O359" s="396"/>
      <c r="P359" s="393"/>
      <c r="Q359" s="604"/>
      <c r="R359" s="637"/>
      <c r="X359" s="637"/>
      <c r="Y359" s="637"/>
      <c r="Z359" s="637"/>
    </row>
    <row r="360" spans="1:26">
      <c r="A360" s="392"/>
      <c r="B360" s="392"/>
      <c r="C360" s="392"/>
      <c r="D360" s="394"/>
      <c r="E360" s="392"/>
      <c r="F360" s="392"/>
      <c r="G360" s="392"/>
      <c r="H360" s="392"/>
      <c r="I360" s="392"/>
      <c r="J360" s="395"/>
      <c r="K360" s="395"/>
      <c r="L360" s="395"/>
      <c r="M360" s="393"/>
      <c r="N360" s="393"/>
      <c r="O360" s="396"/>
      <c r="P360" s="393"/>
      <c r="Q360" s="604"/>
      <c r="R360" s="637"/>
      <c r="X360" s="637"/>
      <c r="Y360" s="637"/>
      <c r="Z360" s="637"/>
    </row>
    <row r="361" spans="1:26">
      <c r="A361" s="392"/>
      <c r="B361" s="392"/>
      <c r="C361" s="392"/>
      <c r="D361" s="394"/>
      <c r="E361" s="392"/>
      <c r="F361" s="392"/>
      <c r="G361" s="392"/>
      <c r="H361" s="392"/>
      <c r="I361" s="392"/>
      <c r="J361" s="395"/>
      <c r="K361" s="395"/>
      <c r="L361" s="395"/>
      <c r="M361" s="393"/>
      <c r="N361" s="393"/>
      <c r="O361" s="396"/>
      <c r="P361" s="393"/>
      <c r="Q361" s="604"/>
      <c r="R361" s="637"/>
      <c r="X361" s="637"/>
      <c r="Y361" s="637"/>
      <c r="Z361" s="637"/>
    </row>
    <row r="362" spans="1:26">
      <c r="A362" s="392"/>
      <c r="B362" s="392"/>
      <c r="C362" s="392"/>
      <c r="D362" s="394"/>
      <c r="E362" s="392"/>
      <c r="F362" s="392"/>
      <c r="G362" s="392"/>
      <c r="H362" s="392"/>
      <c r="I362" s="392"/>
      <c r="J362" s="395"/>
      <c r="K362" s="395"/>
      <c r="L362" s="395"/>
      <c r="M362" s="393"/>
      <c r="N362" s="393"/>
      <c r="O362" s="396"/>
      <c r="P362" s="393"/>
      <c r="Q362" s="604"/>
      <c r="R362" s="637"/>
      <c r="X362" s="637"/>
      <c r="Y362" s="637"/>
      <c r="Z362" s="637"/>
    </row>
    <row r="363" spans="1:26">
      <c r="A363" s="392"/>
      <c r="B363" s="392"/>
      <c r="C363" s="392"/>
      <c r="D363" s="394"/>
      <c r="E363" s="392"/>
      <c r="F363" s="392"/>
      <c r="G363" s="392"/>
      <c r="H363" s="392"/>
      <c r="I363" s="392"/>
      <c r="J363" s="395"/>
      <c r="K363" s="395"/>
      <c r="L363" s="395"/>
      <c r="M363" s="393"/>
      <c r="N363" s="393"/>
      <c r="O363" s="396"/>
      <c r="P363" s="393"/>
      <c r="Q363" s="604"/>
      <c r="R363" s="637"/>
      <c r="X363" s="637"/>
      <c r="Y363" s="637"/>
      <c r="Z363" s="637"/>
    </row>
    <row r="364" spans="1:26">
      <c r="A364" s="392"/>
      <c r="B364" s="392"/>
      <c r="C364" s="392"/>
      <c r="D364" s="394"/>
      <c r="E364" s="392"/>
      <c r="F364" s="392"/>
      <c r="G364" s="392"/>
      <c r="H364" s="392"/>
      <c r="I364" s="392"/>
      <c r="J364" s="395"/>
      <c r="K364" s="395"/>
      <c r="L364" s="395"/>
      <c r="M364" s="393"/>
      <c r="N364" s="393"/>
      <c r="O364" s="396"/>
      <c r="P364" s="393"/>
      <c r="Q364" s="604"/>
      <c r="R364" s="637"/>
      <c r="X364" s="637"/>
      <c r="Y364" s="637"/>
      <c r="Z364" s="637"/>
    </row>
    <row r="365" spans="1:26">
      <c r="A365" s="392"/>
      <c r="B365" s="392"/>
      <c r="C365" s="392"/>
      <c r="D365" s="394"/>
      <c r="E365" s="392"/>
      <c r="F365" s="392"/>
      <c r="G365" s="392"/>
      <c r="H365" s="392"/>
      <c r="I365" s="392"/>
      <c r="J365" s="395"/>
      <c r="K365" s="395"/>
      <c r="L365" s="395"/>
      <c r="M365" s="393"/>
      <c r="N365" s="393"/>
      <c r="O365" s="396"/>
      <c r="P365" s="393"/>
      <c r="Q365" s="648"/>
      <c r="R365" s="637"/>
      <c r="X365" s="637"/>
      <c r="Y365" s="637"/>
      <c r="Z365" s="637"/>
    </row>
    <row r="366" spans="1:26">
      <c r="A366" s="392"/>
      <c r="B366" s="392"/>
      <c r="C366" s="392"/>
      <c r="D366" s="394"/>
      <c r="E366" s="392"/>
      <c r="F366" s="392"/>
      <c r="G366" s="392"/>
      <c r="H366" s="392"/>
      <c r="I366" s="392"/>
      <c r="J366" s="395"/>
      <c r="K366" s="395"/>
      <c r="L366" s="395"/>
      <c r="M366" s="393"/>
      <c r="N366" s="393"/>
      <c r="O366" s="396"/>
      <c r="P366" s="393"/>
      <c r="Q366" s="648"/>
      <c r="R366" s="637"/>
      <c r="X366" s="637"/>
      <c r="Y366" s="637"/>
      <c r="Z366" s="637"/>
    </row>
    <row r="367" spans="1:26">
      <c r="A367" s="392"/>
      <c r="B367" s="392"/>
      <c r="C367" s="392"/>
      <c r="D367" s="394"/>
      <c r="E367" s="392"/>
      <c r="F367" s="392"/>
      <c r="G367" s="392"/>
      <c r="H367" s="392"/>
      <c r="I367" s="392"/>
      <c r="J367" s="395"/>
      <c r="K367" s="395"/>
      <c r="L367" s="395"/>
      <c r="M367" s="393"/>
      <c r="N367" s="393"/>
      <c r="O367" s="396"/>
      <c r="P367" s="393"/>
      <c r="Q367" s="659"/>
      <c r="R367" s="637"/>
      <c r="X367" s="637"/>
      <c r="Y367" s="637"/>
      <c r="Z367" s="637"/>
    </row>
    <row r="368" spans="1:26">
      <c r="A368" s="392"/>
      <c r="B368" s="392"/>
      <c r="C368" s="392"/>
      <c r="D368" s="394"/>
      <c r="E368" s="392"/>
      <c r="F368" s="392"/>
      <c r="G368" s="392"/>
      <c r="H368" s="392"/>
      <c r="I368" s="392"/>
      <c r="J368" s="395"/>
      <c r="K368" s="395"/>
      <c r="L368" s="395"/>
      <c r="M368" s="393"/>
      <c r="N368" s="393"/>
      <c r="O368" s="396"/>
      <c r="P368" s="393"/>
      <c r="Q368" s="604"/>
      <c r="R368" s="637"/>
      <c r="X368" s="637"/>
      <c r="Y368" s="637"/>
      <c r="Z368" s="637"/>
    </row>
    <row r="369" spans="1:26">
      <c r="A369" s="392"/>
      <c r="B369" s="392"/>
      <c r="C369" s="392"/>
      <c r="D369" s="394"/>
      <c r="E369" s="392"/>
      <c r="F369" s="392"/>
      <c r="G369" s="392"/>
      <c r="H369" s="392"/>
      <c r="I369" s="392"/>
      <c r="J369" s="395"/>
      <c r="K369" s="395"/>
      <c r="L369" s="395"/>
      <c r="M369" s="393"/>
      <c r="N369" s="393"/>
      <c r="O369" s="396"/>
      <c r="P369" s="393"/>
      <c r="Q369" s="604"/>
      <c r="R369" s="637"/>
      <c r="X369" s="637"/>
      <c r="Y369" s="637"/>
      <c r="Z369" s="637"/>
    </row>
    <row r="370" spans="1:26">
      <c r="A370" s="392"/>
      <c r="B370" s="392"/>
      <c r="C370" s="392"/>
      <c r="D370" s="394"/>
      <c r="E370" s="392"/>
      <c r="F370" s="392"/>
      <c r="G370" s="392"/>
      <c r="H370" s="392"/>
      <c r="I370" s="392"/>
      <c r="J370" s="395"/>
      <c r="K370" s="395"/>
      <c r="L370" s="395"/>
      <c r="M370" s="393"/>
      <c r="N370" s="393"/>
      <c r="O370" s="396"/>
      <c r="P370" s="393"/>
      <c r="Q370" s="604"/>
      <c r="R370" s="637"/>
      <c r="X370" s="637"/>
      <c r="Y370" s="637"/>
      <c r="Z370" s="637"/>
    </row>
    <row r="371" spans="1:26">
      <c r="A371" s="392"/>
      <c r="B371" s="392"/>
      <c r="C371" s="392"/>
      <c r="D371" s="394"/>
      <c r="E371" s="392"/>
      <c r="F371" s="392"/>
      <c r="G371" s="392"/>
      <c r="H371" s="392"/>
      <c r="I371" s="392"/>
      <c r="J371" s="395"/>
      <c r="K371" s="395"/>
      <c r="L371" s="395"/>
      <c r="M371" s="393"/>
      <c r="N371" s="393"/>
      <c r="O371" s="396"/>
      <c r="P371" s="393"/>
      <c r="Q371" s="604"/>
      <c r="R371" s="637"/>
      <c r="X371" s="637"/>
      <c r="Y371" s="637"/>
      <c r="Z371" s="637"/>
    </row>
    <row r="372" spans="1:26">
      <c r="A372" s="392"/>
      <c r="B372" s="392"/>
      <c r="C372" s="392"/>
      <c r="D372" s="394"/>
      <c r="E372" s="392"/>
      <c r="F372" s="392"/>
      <c r="G372" s="392"/>
      <c r="H372" s="392"/>
      <c r="I372" s="392"/>
      <c r="J372" s="395"/>
      <c r="K372" s="395"/>
      <c r="L372" s="395"/>
      <c r="M372" s="393"/>
      <c r="N372" s="393"/>
      <c r="O372" s="396"/>
      <c r="P372" s="393"/>
      <c r="Q372" s="604"/>
      <c r="R372" s="637"/>
      <c r="X372" s="637"/>
      <c r="Y372" s="637"/>
      <c r="Z372" s="637"/>
    </row>
    <row r="373" spans="1:26">
      <c r="A373" s="392"/>
      <c r="B373" s="392"/>
      <c r="C373" s="392"/>
      <c r="D373" s="394"/>
      <c r="E373" s="392"/>
      <c r="F373" s="392"/>
      <c r="G373" s="392"/>
      <c r="H373" s="392"/>
      <c r="I373" s="392"/>
      <c r="J373" s="395"/>
      <c r="K373" s="395"/>
      <c r="L373" s="395"/>
      <c r="M373" s="393"/>
      <c r="N373" s="393"/>
      <c r="O373" s="396"/>
      <c r="P373" s="393"/>
      <c r="Q373" s="604"/>
      <c r="R373" s="637"/>
      <c r="X373" s="637"/>
      <c r="Y373" s="637"/>
      <c r="Z373" s="637"/>
    </row>
    <row r="374" spans="1:26">
      <c r="A374" s="392"/>
      <c r="B374" s="392"/>
      <c r="C374" s="392"/>
      <c r="D374" s="394"/>
      <c r="E374" s="392"/>
      <c r="F374" s="392"/>
      <c r="G374" s="392"/>
      <c r="H374" s="392"/>
      <c r="I374" s="392"/>
      <c r="J374" s="395"/>
      <c r="K374" s="395"/>
      <c r="L374" s="395"/>
      <c r="M374" s="393"/>
      <c r="N374" s="393"/>
      <c r="O374" s="396"/>
      <c r="P374" s="393"/>
      <c r="Q374" s="604"/>
      <c r="R374" s="637"/>
      <c r="X374" s="637"/>
      <c r="Y374" s="637"/>
      <c r="Z374" s="637"/>
    </row>
    <row r="375" spans="1:26">
      <c r="A375" s="392"/>
      <c r="B375" s="392"/>
      <c r="C375" s="392"/>
      <c r="D375" s="394"/>
      <c r="E375" s="392"/>
      <c r="F375" s="392"/>
      <c r="G375" s="392"/>
      <c r="H375" s="392"/>
      <c r="I375" s="392"/>
      <c r="J375" s="395"/>
      <c r="K375" s="395"/>
      <c r="L375" s="395"/>
      <c r="M375" s="393"/>
      <c r="N375" s="393"/>
      <c r="O375" s="396"/>
      <c r="P375" s="393"/>
      <c r="Q375" s="604"/>
      <c r="R375" s="637"/>
      <c r="X375" s="637"/>
      <c r="Y375" s="637"/>
      <c r="Z375" s="637"/>
    </row>
    <row r="376" spans="1:26">
      <c r="A376" s="392"/>
      <c r="B376" s="392"/>
      <c r="C376" s="392"/>
      <c r="D376" s="394"/>
      <c r="E376" s="392"/>
      <c r="F376" s="392"/>
      <c r="G376" s="392"/>
      <c r="H376" s="392"/>
      <c r="I376" s="392"/>
      <c r="J376" s="395"/>
      <c r="K376" s="395"/>
      <c r="L376" s="395"/>
      <c r="M376" s="393"/>
      <c r="N376" s="393"/>
      <c r="O376" s="396"/>
      <c r="P376" s="393"/>
      <c r="Q376" s="604"/>
      <c r="R376" s="637"/>
      <c r="X376" s="637"/>
      <c r="Y376" s="637"/>
      <c r="Z376" s="637"/>
    </row>
    <row r="378" spans="1:26">
      <c r="Q378" s="648" t="s">
        <v>131</v>
      </c>
    </row>
  </sheetData>
  <sheetProtection password="BCE2" sheet="1" selectLockedCells="1"/>
  <dataConsolidate/>
  <mergeCells count="571">
    <mergeCell ref="N269:O269"/>
    <mergeCell ref="E270:J270"/>
    <mergeCell ref="N270:O270"/>
    <mergeCell ref="E271:J271"/>
    <mergeCell ref="N271:O271"/>
    <mergeCell ref="E266:J266"/>
    <mergeCell ref="N266:O266"/>
    <mergeCell ref="E265:J265"/>
    <mergeCell ref="N265:O265"/>
    <mergeCell ref="E272:J272"/>
    <mergeCell ref="N272:O272"/>
    <mergeCell ref="B273:O273"/>
    <mergeCell ref="E267:J267"/>
    <mergeCell ref="N267:O267"/>
    <mergeCell ref="E268:J268"/>
    <mergeCell ref="N268:O268"/>
    <mergeCell ref="E269:J269"/>
    <mergeCell ref="E262:J262"/>
    <mergeCell ref="N262:O262"/>
    <mergeCell ref="E263:J263"/>
    <mergeCell ref="N263:O263"/>
    <mergeCell ref="E264:J264"/>
    <mergeCell ref="N264:O264"/>
    <mergeCell ref="C226:C228"/>
    <mergeCell ref="B257:O257"/>
    <mergeCell ref="E260:J260"/>
    <mergeCell ref="N260:O260"/>
    <mergeCell ref="E261:J261"/>
    <mergeCell ref="N261:O261"/>
    <mergeCell ref="E229:J229"/>
    <mergeCell ref="B230:O230"/>
    <mergeCell ref="D231:F231"/>
    <mergeCell ref="E238:J238"/>
    <mergeCell ref="N238:O238"/>
    <mergeCell ref="E237:J237"/>
    <mergeCell ref="N237:O237"/>
    <mergeCell ref="E68:J68"/>
    <mergeCell ref="M68:O68"/>
    <mergeCell ref="D164:K164"/>
    <mergeCell ref="N165:O165"/>
    <mergeCell ref="N166:O166"/>
    <mergeCell ref="N167:O167"/>
    <mergeCell ref="E159:J159"/>
    <mergeCell ref="D112:P112"/>
    <mergeCell ref="E113:I113"/>
    <mergeCell ref="E114:I114"/>
    <mergeCell ref="B64:B65"/>
    <mergeCell ref="C64:J65"/>
    <mergeCell ref="K64:L64"/>
    <mergeCell ref="M64:O65"/>
    <mergeCell ref="M69:O69"/>
    <mergeCell ref="K69:L69"/>
    <mergeCell ref="E66:J66"/>
    <mergeCell ref="M66:O66"/>
    <mergeCell ref="E67:J67"/>
    <mergeCell ref="M67:O67"/>
    <mergeCell ref="E61:J61"/>
    <mergeCell ref="M61:O61"/>
    <mergeCell ref="E62:J62"/>
    <mergeCell ref="M62:O62"/>
    <mergeCell ref="P64:P65"/>
    <mergeCell ref="E63:J63"/>
    <mergeCell ref="M63:O63"/>
    <mergeCell ref="P58:P59"/>
    <mergeCell ref="B55:B56"/>
    <mergeCell ref="C55:J56"/>
    <mergeCell ref="K55:L55"/>
    <mergeCell ref="P55:P56"/>
    <mergeCell ref="M55:O56"/>
    <mergeCell ref="E249:J249"/>
    <mergeCell ref="N159:O159"/>
    <mergeCell ref="B58:B59"/>
    <mergeCell ref="C58:J59"/>
    <mergeCell ref="K58:L58"/>
    <mergeCell ref="M58:O59"/>
    <mergeCell ref="E60:J60"/>
    <mergeCell ref="B240:J241"/>
    <mergeCell ref="E158:J158"/>
    <mergeCell ref="N158:O158"/>
    <mergeCell ref="P226:P227"/>
    <mergeCell ref="E228:F228"/>
    <mergeCell ref="N226:O227"/>
    <mergeCell ref="K240:K241"/>
    <mergeCell ref="L240:M240"/>
    <mergeCell ref="N240:O241"/>
    <mergeCell ref="P240:P241"/>
    <mergeCell ref="K226:K227"/>
    <mergeCell ref="G228:J228"/>
    <mergeCell ref="K228:P228"/>
    <mergeCell ref="B279:O279"/>
    <mergeCell ref="D181:D183"/>
    <mergeCell ref="L182:M182"/>
    <mergeCell ref="D226:D228"/>
    <mergeCell ref="B226:B228"/>
    <mergeCell ref="L226:L227"/>
    <mergeCell ref="B246:O246"/>
    <mergeCell ref="N234:O234"/>
    <mergeCell ref="N256:O256"/>
    <mergeCell ref="E254:J254"/>
    <mergeCell ref="N254:O254"/>
    <mergeCell ref="E255:J255"/>
    <mergeCell ref="N229:O229"/>
    <mergeCell ref="N245:O245"/>
    <mergeCell ref="M226:M227"/>
    <mergeCell ref="N175:O175"/>
    <mergeCell ref="D199:G199"/>
    <mergeCell ref="D200:G200"/>
    <mergeCell ref="D177:J177"/>
    <mergeCell ref="L177:O177"/>
    <mergeCell ref="D203:G203"/>
    <mergeCell ref="D204:G204"/>
    <mergeCell ref="C206:H206"/>
    <mergeCell ref="N173:O173"/>
    <mergeCell ref="B172:O172"/>
    <mergeCell ref="N174:O174"/>
    <mergeCell ref="D201:G201"/>
    <mergeCell ref="B176:O176"/>
    <mergeCell ref="L185:M185"/>
    <mergeCell ref="B187:B188"/>
    <mergeCell ref="M113:N113"/>
    <mergeCell ref="C211:F211"/>
    <mergeCell ref="H209:H210"/>
    <mergeCell ref="C215:F215"/>
    <mergeCell ref="K126:L126"/>
    <mergeCell ref="K129:L129"/>
    <mergeCell ref="E127:I127"/>
    <mergeCell ref="E126:I126"/>
    <mergeCell ref="G209:G210"/>
    <mergeCell ref="J209:J210"/>
    <mergeCell ref="P222:P223"/>
    <mergeCell ref="G221:H221"/>
    <mergeCell ref="J221:O221"/>
    <mergeCell ref="C221:F221"/>
    <mergeCell ref="L219:L220"/>
    <mergeCell ref="H219:K219"/>
    <mergeCell ref="C213:F213"/>
    <mergeCell ref="D207:F207"/>
    <mergeCell ref="C212:F212"/>
    <mergeCell ref="C214:F214"/>
    <mergeCell ref="N222:O223"/>
    <mergeCell ref="B222:J223"/>
    <mergeCell ref="C208:F210"/>
    <mergeCell ref="L132:M132"/>
    <mergeCell ref="C184:C186"/>
    <mergeCell ref="B181:B183"/>
    <mergeCell ref="F220:J220"/>
    <mergeCell ref="L222:M222"/>
    <mergeCell ref="K222:K223"/>
    <mergeCell ref="E170:I170"/>
    <mergeCell ref="L175:M175"/>
    <mergeCell ref="B171:O171"/>
    <mergeCell ref="E175:I175"/>
    <mergeCell ref="L133:M133"/>
    <mergeCell ref="N133:O133"/>
    <mergeCell ref="E167:J167"/>
    <mergeCell ref="D168:P168"/>
    <mergeCell ref="L173:M173"/>
    <mergeCell ref="B194:O194"/>
    <mergeCell ref="M169:N169"/>
    <mergeCell ref="L174:M174"/>
    <mergeCell ref="C181:C183"/>
    <mergeCell ref="D187:D188"/>
    <mergeCell ref="P129:P130"/>
    <mergeCell ref="E133:I133"/>
    <mergeCell ref="K169:L169"/>
    <mergeCell ref="K113:L113"/>
    <mergeCell ref="K123:L123"/>
    <mergeCell ref="E134:I134"/>
    <mergeCell ref="L134:M134"/>
    <mergeCell ref="B135:O135"/>
    <mergeCell ref="M127:N127"/>
    <mergeCell ref="B131:O131"/>
    <mergeCell ref="K114:L114"/>
    <mergeCell ref="M124:N124"/>
    <mergeCell ref="M107:N107"/>
    <mergeCell ref="M109:N109"/>
    <mergeCell ref="K111:L111"/>
    <mergeCell ref="K110:L110"/>
    <mergeCell ref="M110:N110"/>
    <mergeCell ref="M120:N120"/>
    <mergeCell ref="M118:N118"/>
    <mergeCell ref="D119:P119"/>
    <mergeCell ref="E107:I107"/>
    <mergeCell ref="E111:I111"/>
    <mergeCell ref="M111:N111"/>
    <mergeCell ref="E109:I109"/>
    <mergeCell ref="K109:L109"/>
    <mergeCell ref="K107:L107"/>
    <mergeCell ref="E110:I110"/>
    <mergeCell ref="K106:L106"/>
    <mergeCell ref="K105:L105"/>
    <mergeCell ref="M101:N101"/>
    <mergeCell ref="B83:O83"/>
    <mergeCell ref="D100:P100"/>
    <mergeCell ref="E106:I106"/>
    <mergeCell ref="K103:L103"/>
    <mergeCell ref="C98:F98"/>
    <mergeCell ref="K101:L101"/>
    <mergeCell ref="M103:N103"/>
    <mergeCell ref="O23:P23"/>
    <mergeCell ref="M77:O77"/>
    <mergeCell ref="B24:P24"/>
    <mergeCell ref="D25:P25"/>
    <mergeCell ref="M75:O75"/>
    <mergeCell ref="E28:J28"/>
    <mergeCell ref="M73:O73"/>
    <mergeCell ref="M74:O74"/>
    <mergeCell ref="E27:J27"/>
    <mergeCell ref="K27:L27"/>
    <mergeCell ref="E22:J22"/>
    <mergeCell ref="K22:L22"/>
    <mergeCell ref="M22:N22"/>
    <mergeCell ref="M9:N9"/>
    <mergeCell ref="D20:P20"/>
    <mergeCell ref="E17:J17"/>
    <mergeCell ref="M11:N11"/>
    <mergeCell ref="M10:N10"/>
    <mergeCell ref="E11:J11"/>
    <mergeCell ref="K13:L13"/>
    <mergeCell ref="B6:J6"/>
    <mergeCell ref="B19:P19"/>
    <mergeCell ref="M18:N18"/>
    <mergeCell ref="E16:J16"/>
    <mergeCell ref="B18:L18"/>
    <mergeCell ref="K16:L16"/>
    <mergeCell ref="M16:N16"/>
    <mergeCell ref="K17:L17"/>
    <mergeCell ref="M17:N17"/>
    <mergeCell ref="O18:P18"/>
    <mergeCell ref="M8:N8"/>
    <mergeCell ref="K10:L10"/>
    <mergeCell ref="K8:L8"/>
    <mergeCell ref="K6:L6"/>
    <mergeCell ref="D7:P7"/>
    <mergeCell ref="E9:J9"/>
    <mergeCell ref="K9:L9"/>
    <mergeCell ref="M6:N6"/>
    <mergeCell ref="E8:J8"/>
    <mergeCell ref="E10:J10"/>
    <mergeCell ref="B2:P2"/>
    <mergeCell ref="H3:J3"/>
    <mergeCell ref="K3:L4"/>
    <mergeCell ref="C5:F5"/>
    <mergeCell ref="G5:J5"/>
    <mergeCell ref="K5:O5"/>
    <mergeCell ref="F4:J4"/>
    <mergeCell ref="M13:N13"/>
    <mergeCell ref="K11:L11"/>
    <mergeCell ref="E13:J13"/>
    <mergeCell ref="E12:J12"/>
    <mergeCell ref="K12:L12"/>
    <mergeCell ref="M12:N12"/>
    <mergeCell ref="M15:N15"/>
    <mergeCell ref="E15:J15"/>
    <mergeCell ref="K15:L15"/>
    <mergeCell ref="M14:N14"/>
    <mergeCell ref="K14:L14"/>
    <mergeCell ref="E14:J14"/>
    <mergeCell ref="E21:J21"/>
    <mergeCell ref="K21:L21"/>
    <mergeCell ref="M21:N21"/>
    <mergeCell ref="O32:P32"/>
    <mergeCell ref="B32:L32"/>
    <mergeCell ref="E29:J29"/>
    <mergeCell ref="K29:L29"/>
    <mergeCell ref="M29:N29"/>
    <mergeCell ref="B23:L23"/>
    <mergeCell ref="M23:N23"/>
    <mergeCell ref="E26:J26"/>
    <mergeCell ref="K26:L26"/>
    <mergeCell ref="M26:N26"/>
    <mergeCell ref="M27:N27"/>
    <mergeCell ref="K28:L28"/>
    <mergeCell ref="M28:N28"/>
    <mergeCell ref="E31:J31"/>
    <mergeCell ref="K31:L31"/>
    <mergeCell ref="M31:N31"/>
    <mergeCell ref="M32:N32"/>
    <mergeCell ref="B33:P33"/>
    <mergeCell ref="E30:J30"/>
    <mergeCell ref="K30:L30"/>
    <mergeCell ref="M30:N30"/>
    <mergeCell ref="M38:N38"/>
    <mergeCell ref="E37:J37"/>
    <mergeCell ref="K37:L37"/>
    <mergeCell ref="M37:N37"/>
    <mergeCell ref="E35:J35"/>
    <mergeCell ref="K35:L35"/>
    <mergeCell ref="M35:N35"/>
    <mergeCell ref="M40:N40"/>
    <mergeCell ref="O40:P40"/>
    <mergeCell ref="B41:P41"/>
    <mergeCell ref="E45:J45"/>
    <mergeCell ref="K45:L45"/>
    <mergeCell ref="E36:J36"/>
    <mergeCell ref="K36:L36"/>
    <mergeCell ref="M36:N36"/>
    <mergeCell ref="E38:J38"/>
    <mergeCell ref="K38:L38"/>
    <mergeCell ref="E39:J39"/>
    <mergeCell ref="K39:L39"/>
    <mergeCell ref="M39:N39"/>
    <mergeCell ref="E44:J44"/>
    <mergeCell ref="K44:L44"/>
    <mergeCell ref="M44:N44"/>
    <mergeCell ref="E43:J43"/>
    <mergeCell ref="K43:L43"/>
    <mergeCell ref="M43:N43"/>
    <mergeCell ref="B40:L40"/>
    <mergeCell ref="E49:J49"/>
    <mergeCell ref="K49:L49"/>
    <mergeCell ref="M49:O49"/>
    <mergeCell ref="M45:N45"/>
    <mergeCell ref="B46:J46"/>
    <mergeCell ref="K46:L46"/>
    <mergeCell ref="M46:N46"/>
    <mergeCell ref="K48:L48"/>
    <mergeCell ref="M48:O48"/>
    <mergeCell ref="B47:O47"/>
    <mergeCell ref="B53:O53"/>
    <mergeCell ref="E50:J50"/>
    <mergeCell ref="K50:L50"/>
    <mergeCell ref="M50:O50"/>
    <mergeCell ref="E51:J51"/>
    <mergeCell ref="K51:L51"/>
    <mergeCell ref="M51:O51"/>
    <mergeCell ref="E52:J52"/>
    <mergeCell ref="K52:L52"/>
    <mergeCell ref="M52:O52"/>
    <mergeCell ref="C99:I99"/>
    <mergeCell ref="K99:L99"/>
    <mergeCell ref="D102:P102"/>
    <mergeCell ref="E76:J76"/>
    <mergeCell ref="K76:L76"/>
    <mergeCell ref="K78:L78"/>
    <mergeCell ref="M76:O76"/>
    <mergeCell ref="M81:O81"/>
    <mergeCell ref="E82:J82"/>
    <mergeCell ref="B84:O84"/>
    <mergeCell ref="B54:O54"/>
    <mergeCell ref="C73:J73"/>
    <mergeCell ref="K73:L73"/>
    <mergeCell ref="K74:L74"/>
    <mergeCell ref="M70:O70"/>
    <mergeCell ref="J98:O98"/>
    <mergeCell ref="M80:O80"/>
    <mergeCell ref="E57:J57"/>
    <mergeCell ref="M57:O57"/>
    <mergeCell ref="M60:O60"/>
    <mergeCell ref="E75:J75"/>
    <mergeCell ref="K75:L75"/>
    <mergeCell ref="K71:L71"/>
    <mergeCell ref="E72:J72"/>
    <mergeCell ref="K72:L72"/>
    <mergeCell ref="M78:O78"/>
    <mergeCell ref="M71:O71"/>
    <mergeCell ref="M72:O72"/>
    <mergeCell ref="E71:J71"/>
    <mergeCell ref="E74:J74"/>
    <mergeCell ref="K82:L82"/>
    <mergeCell ref="M82:O82"/>
    <mergeCell ref="E81:J81"/>
    <mergeCell ref="E77:J77"/>
    <mergeCell ref="K77:L77"/>
    <mergeCell ref="E70:J70"/>
    <mergeCell ref="K70:L70"/>
    <mergeCell ref="E78:J78"/>
    <mergeCell ref="E80:J80"/>
    <mergeCell ref="K80:L80"/>
    <mergeCell ref="K81:L81"/>
    <mergeCell ref="D108:P108"/>
    <mergeCell ref="M106:N106"/>
    <mergeCell ref="F97:J97"/>
    <mergeCell ref="M99:N99"/>
    <mergeCell ref="L96:L97"/>
    <mergeCell ref="H96:K96"/>
    <mergeCell ref="G98:H98"/>
    <mergeCell ref="M105:N105"/>
    <mergeCell ref="E101:I101"/>
    <mergeCell ref="E104:I104"/>
    <mergeCell ref="K104:L104"/>
    <mergeCell ref="M104:N104"/>
    <mergeCell ref="E103:I103"/>
    <mergeCell ref="E105:I105"/>
    <mergeCell ref="K130:N130"/>
    <mergeCell ref="D115:P115"/>
    <mergeCell ref="M114:N114"/>
    <mergeCell ref="K117:L117"/>
    <mergeCell ref="E118:I118"/>
    <mergeCell ref="O129:O130"/>
    <mergeCell ref="M129:N129"/>
    <mergeCell ref="E116:I116"/>
    <mergeCell ref="K116:L116"/>
    <mergeCell ref="M116:N116"/>
    <mergeCell ref="E120:I120"/>
    <mergeCell ref="E117:I117"/>
    <mergeCell ref="K118:L118"/>
    <mergeCell ref="M117:N117"/>
    <mergeCell ref="K127:L127"/>
    <mergeCell ref="K120:L120"/>
    <mergeCell ref="N233:O233"/>
    <mergeCell ref="D122:P122"/>
    <mergeCell ref="M121:N121"/>
    <mergeCell ref="K124:L124"/>
    <mergeCell ref="E123:I123"/>
    <mergeCell ref="L183:M183"/>
    <mergeCell ref="E181:J183"/>
    <mergeCell ref="D184:D186"/>
    <mergeCell ref="B193:O193"/>
    <mergeCell ref="E253:J253"/>
    <mergeCell ref="E233:J233"/>
    <mergeCell ref="N249:O249"/>
    <mergeCell ref="E235:J235"/>
    <mergeCell ref="N235:O235"/>
    <mergeCell ref="E236:J236"/>
    <mergeCell ref="N236:O236"/>
    <mergeCell ref="E239:J239"/>
    <mergeCell ref="N239:O239"/>
    <mergeCell ref="E234:J234"/>
    <mergeCell ref="N276:O276"/>
    <mergeCell ref="E243:J243"/>
    <mergeCell ref="N243:O243"/>
    <mergeCell ref="E250:J250"/>
    <mergeCell ref="N250:O250"/>
    <mergeCell ref="E252:J252"/>
    <mergeCell ref="N252:O252"/>
    <mergeCell ref="E251:J251"/>
    <mergeCell ref="N251:O251"/>
    <mergeCell ref="E256:J256"/>
    <mergeCell ref="B278:O278"/>
    <mergeCell ref="D242:D244"/>
    <mergeCell ref="E244:F244"/>
    <mergeCell ref="N275:O275"/>
    <mergeCell ref="E276:J276"/>
    <mergeCell ref="N277:O277"/>
    <mergeCell ref="K244:P244"/>
    <mergeCell ref="E245:J245"/>
    <mergeCell ref="N242:O242"/>
    <mergeCell ref="G244:J244"/>
    <mergeCell ref="N253:O253"/>
    <mergeCell ref="E275:J275"/>
    <mergeCell ref="E277:J277"/>
    <mergeCell ref="E242:J242"/>
    <mergeCell ref="L184:M184"/>
    <mergeCell ref="N255:O255"/>
    <mergeCell ref="L188:M188"/>
    <mergeCell ref="E184:J186"/>
    <mergeCell ref="E190:K190"/>
    <mergeCell ref="B189:O189"/>
    <mergeCell ref="C187:C188"/>
    <mergeCell ref="E187:J188"/>
    <mergeCell ref="L186:M186"/>
    <mergeCell ref="D191:D192"/>
    <mergeCell ref="B184:B186"/>
    <mergeCell ref="L192:M192"/>
    <mergeCell ref="N192:O192"/>
    <mergeCell ref="L190:M190"/>
    <mergeCell ref="N190:O190"/>
    <mergeCell ref="N191:O191"/>
    <mergeCell ref="B191:B192"/>
    <mergeCell ref="E191:J192"/>
    <mergeCell ref="C191:C192"/>
    <mergeCell ref="L191:M191"/>
    <mergeCell ref="E179:J179"/>
    <mergeCell ref="L179:O179"/>
    <mergeCell ref="E180:J180"/>
    <mergeCell ref="L180:M180"/>
    <mergeCell ref="L187:M187"/>
    <mergeCell ref="L181:M181"/>
    <mergeCell ref="E291:G291"/>
    <mergeCell ref="E290:G290"/>
    <mergeCell ref="B280:O280"/>
    <mergeCell ref="E285:G285"/>
    <mergeCell ref="E286:G286"/>
    <mergeCell ref="E289:G289"/>
    <mergeCell ref="E287:G287"/>
    <mergeCell ref="E288:G288"/>
    <mergeCell ref="E226:J227"/>
    <mergeCell ref="K302:L302"/>
    <mergeCell ref="D306:D307"/>
    <mergeCell ref="E306:G306"/>
    <mergeCell ref="E302:F302"/>
    <mergeCell ref="E303:F303"/>
    <mergeCell ref="K303:L303"/>
    <mergeCell ref="E301:F301"/>
    <mergeCell ref="K301:L301"/>
    <mergeCell ref="G294:H294"/>
    <mergeCell ref="G295:H295"/>
    <mergeCell ref="G296:H296"/>
    <mergeCell ref="G297:H297"/>
    <mergeCell ref="E300:F300"/>
    <mergeCell ref="K300:L300"/>
    <mergeCell ref="E121:I121"/>
    <mergeCell ref="E124:I124"/>
    <mergeCell ref="B136:O136"/>
    <mergeCell ref="K137:K138"/>
    <mergeCell ref="L137:M137"/>
    <mergeCell ref="M123:N123"/>
    <mergeCell ref="K121:L121"/>
    <mergeCell ref="M128:N128"/>
    <mergeCell ref="B129:J130"/>
    <mergeCell ref="E128:I128"/>
    <mergeCell ref="K128:L128"/>
    <mergeCell ref="M126:N126"/>
    <mergeCell ref="N132:O132"/>
    <mergeCell ref="D202:G202"/>
    <mergeCell ref="N134:O134"/>
    <mergeCell ref="E169:I169"/>
    <mergeCell ref="E174:I174"/>
    <mergeCell ref="M170:N170"/>
    <mergeCell ref="K170:L170"/>
    <mergeCell ref="M164:O164"/>
    <mergeCell ref="E166:J166"/>
    <mergeCell ref="E165:J165"/>
    <mergeCell ref="P137:P138"/>
    <mergeCell ref="N146:O147"/>
    <mergeCell ref="P146:P147"/>
    <mergeCell ref="E139:J139"/>
    <mergeCell ref="N139:O139"/>
    <mergeCell ref="E140:J140"/>
    <mergeCell ref="E142:J142"/>
    <mergeCell ref="N142:O142"/>
    <mergeCell ref="E143:J143"/>
    <mergeCell ref="N143:O143"/>
    <mergeCell ref="N137:O138"/>
    <mergeCell ref="E144:J144"/>
    <mergeCell ref="N144:O144"/>
    <mergeCell ref="E145:J145"/>
    <mergeCell ref="N145:O145"/>
    <mergeCell ref="C137:C138"/>
    <mergeCell ref="B137:B138"/>
    <mergeCell ref="D137:J138"/>
    <mergeCell ref="N140:O140"/>
    <mergeCell ref="E141:J141"/>
    <mergeCell ref="N141:O141"/>
    <mergeCell ref="B146:B147"/>
    <mergeCell ref="C146:C147"/>
    <mergeCell ref="D146:J147"/>
    <mergeCell ref="K146:K147"/>
    <mergeCell ref="L146:M146"/>
    <mergeCell ref="E148:J148"/>
    <mergeCell ref="N148:O148"/>
    <mergeCell ref="E149:J149"/>
    <mergeCell ref="N149:O149"/>
    <mergeCell ref="E150:J150"/>
    <mergeCell ref="N150:O150"/>
    <mergeCell ref="E151:J151"/>
    <mergeCell ref="N151:O151"/>
    <mergeCell ref="E152:J152"/>
    <mergeCell ref="N152:O152"/>
    <mergeCell ref="B153:B154"/>
    <mergeCell ref="C153:C154"/>
    <mergeCell ref="D153:J154"/>
    <mergeCell ref="K153:K154"/>
    <mergeCell ref="L153:M153"/>
    <mergeCell ref="N153:O154"/>
    <mergeCell ref="P153:P154"/>
    <mergeCell ref="E155:J155"/>
    <mergeCell ref="N155:O155"/>
    <mergeCell ref="E156:J156"/>
    <mergeCell ref="N156:O156"/>
    <mergeCell ref="E157:J157"/>
    <mergeCell ref="N157:O157"/>
    <mergeCell ref="E163:J163"/>
    <mergeCell ref="N163:O163"/>
    <mergeCell ref="E160:J160"/>
    <mergeCell ref="N160:O160"/>
    <mergeCell ref="E161:J161"/>
    <mergeCell ref="N161:O161"/>
    <mergeCell ref="E162:J162"/>
    <mergeCell ref="N162:O162"/>
  </mergeCells>
  <phoneticPr fontId="0" type="noConversion"/>
  <conditionalFormatting sqref="L275:M277">
    <cfRule type="cellIs" dxfId="2" priority="1" stopIfTrue="1" operator="equal">
      <formula>"N.A."</formula>
    </cfRule>
  </conditionalFormatting>
  <dataValidations count="38">
    <dataValidation type="custom" operator="greaterThan" allowBlank="1" showInputMessage="1" showErrorMessage="1" errorTitle="Data Validation Error" error="Length must be GREATER THAN ZERO (&gt;0) and must be &lt;= Cast in-situ RC wall with skim coat (External Wall)" sqref="K169:L169" xr:uid="{5AE0EA3F-88A3-4D59-A652-44F7E6D659DE}">
      <formula1>IF(ISNUMBER(K169),IF(OR(K169&gt;T117,K169&lt;0),"0",K169)," ")</formula1>
    </dataValidation>
    <dataValidation type="custom" operator="greaterThan" allowBlank="1" showInputMessage="1" showErrorMessage="1" errorTitle="Data Validation Error" error="Length must be GREATER THAN ZERO (&gt;0) and must be &lt;= Precast Concrete Wall with skim coat (External Wall)" sqref="K170:L170" xr:uid="{E10CF4D9-2056-49C7-AA70-6E2C0791F0E7}">
      <formula1>IF(ISNUMBER(K170),IF(OR(K170&gt;T110,K170&lt;0)," ",K170)," ")</formula1>
    </dataValidation>
    <dataValidation type="custom" allowBlank="1" showInputMessage="1" showErrorMessage="1" errorTitle="Data Validation Error" error="Demerit Point Must Be Either -2 Or 0 OR % of Length (External + Internal) in Item 7.1 is greater than 20%" sqref="P191" xr:uid="{75EC3D19-DDF8-41D0-B878-538EDB41871D}">
      <formula1>AND((O132*100)&lt;20,OR(P191=0,P191=-2))</formula1>
    </dataValidation>
    <dataValidation type="custom" showInputMessage="1" showErrorMessage="1" errorTitle="Data Validation Error" error="Percentage of coverage is required and must be &gt;=65% under A2.8(a) or A2.8(b) OR Percentage Value must be BETWEEN 0 and 100" sqref="N159:O159" xr:uid="{9C546F5E-0F3D-4474-BE26-995C9E98C4A0}">
      <formula1>OR(AND(N242&gt;=1, N242&gt;=65, N242&lt;=100),AND(N243&gt;=1, N243&gt;=65, N243&lt;=100),AND(N245&gt;=1, N245&gt;=65, N245&lt;=100))</formula1>
    </dataValidation>
    <dataValidation operator="greaterThan" allowBlank="1" showInputMessage="1" showErrorMessage="1" sqref="P174 P133" xr:uid="{BC76A689-078B-405A-A1A6-FB7E9E0879D5}"/>
    <dataValidation operator="greaterThan" errorTitle="Data Validation Error" error="Area must be GREATER THAN ZERO (&gt;0) and must be &lt;= PC formwork with skim coat + Cast in-situ RC wall with skim coat" sqref="M169:N170" xr:uid="{96C01B5D-CC0D-4BD2-94C3-805B3CB127AA}"/>
    <dataValidation type="decimal" operator="greaterThan" allowBlank="1" showInputMessage="1" showErrorMessage="1" errorTitle="Data Validation Error" error="Area must be GREATER THAN ZERO(&gt;0)." sqref="K117:N118 M116:N116 M113:N113 K114:N114" xr:uid="{F15F2B1C-224F-4897-9145-DE78AD24B348}">
      <formula1>0</formula1>
    </dataValidation>
    <dataValidation type="decimal" operator="greaterThan" allowBlank="1" showInputMessage="1" showErrorMessage="1" errorTitle="Data Validation Error" error="Area must be GREATER THAN ZERO (&gt;0)." sqref="K113:L113 L124 M123:N124 K123:K124 L111 M110:M111 K110:K111 N111 M21:N22 N24 N41 M35:N39 M8:N17 M43:N45 N33 M26:N31 K103:N107 K101:N101 L120 M120:N121 K120:K121 K109:N109 K126:N128" xr:uid="{9E1A6FA1-EA6A-4016-BAD0-187FC4E052FB}">
      <formula1>0</formula1>
    </dataValidation>
    <dataValidation type="decimal" operator="greaterThan" allowBlank="1" showInputMessage="1" showErrorMessage="1" errorTitle="Data Validation Error" error="Value must be GREATER THAN ZERO (&gt;0)." sqref="M275:M277" xr:uid="{8DB93DB5-FA4D-43CD-B94C-C060258CA52B}">
      <formula1>0</formula1>
    </dataValidation>
    <dataValidation type="decimal" allowBlank="1" showInputMessage="1" showErrorMessage="1" errorTitle="Data Validation Error" error="Demerit Point Must Be Either -1 Or 0" sqref="P179:P180 P190" xr:uid="{6780CDDD-20DD-49B1-AE3B-827105924EC8}">
      <formula1>-1</formula1>
      <formula2>0</formula2>
    </dataValidation>
    <dataValidation type="decimal" allowBlank="1" showInputMessage="1" showErrorMessage="1" errorTitle="Validation Error" error="Percentage Value must be BETWEEN 0 and 100." sqref="N152" xr:uid="{87C226CB-7EDA-4D99-8E1F-0F4FB8BF6434}">
      <formula1>0</formula1>
      <formula2>100</formula2>
    </dataValidation>
    <dataValidation type="decimal" allowBlank="1" showInputMessage="1" showErrorMessage="1" errorTitle="Data Validation Error" error="Percentage Value must be BETWEEN 0 and 100." sqref="M70:O70 M74:O77 N242:O243 N148 M166:N167 N275:O277 N245:O245 N260:O272 N160:N163" xr:uid="{A3E1C359-448A-4521-A8C8-93EE4ACD33A6}">
      <formula1>0</formula1>
      <formula2>100</formula2>
    </dataValidation>
    <dataValidation type="decimal" allowBlank="1" showInputMessage="1" showErrorMessage="1" errorTitle="Data Validation Error" error="Labour Saving Index must be BETWEEN 0 and 1." sqref="K43:L45 J126:J128" xr:uid="{89F7E432-9DC8-4292-9B25-08B982CA4449}">
      <formula1>0</formula1>
      <formula2>1</formula2>
    </dataValidation>
    <dataValidation operator="greaterThan" allowBlank="1" showInputMessage="1" sqref="K175 N133 K134 N174" xr:uid="{07DC3C93-1F52-467B-9D2D-987DDEEE1FF2}"/>
    <dataValidation type="decimal" operator="greaterThanOrEqual" showInputMessage="1" showErrorMessage="1" errorTitle="Data Validation Error" error="Value must be GREATER THAN OR EQUAL TO ZERO (&gt;=0)." sqref="L175:M175 L134:M134" xr:uid="{3504AC05-898D-4ECF-AD63-DDF01D8D1D12}">
      <formula1>0</formula1>
    </dataValidation>
    <dataValidation type="custom" allowBlank="1" showInputMessage="1" showErrorMessage="1" errorTitle="Data Validation Error" error="Value must be ZERO (0) if there is no void GREATER THAN 9m." sqref="K174 K133" xr:uid="{06A0BC0B-D3AC-458A-B791-40C189B5B27C}">
      <formula1>IF(ISNUMBER(K133),IF(OR(K133=0,K133&gt;9),1,0)," ")</formula1>
    </dataValidation>
    <dataValidation type="decimal" allowBlank="1" showInputMessage="1" showErrorMessage="1" errorTitle="Data Validation Error" error="Percentage Value must be BETWEEN 0 and 100. " sqref="M71:O72 M78:O78 M80:O82 N233:O239" xr:uid="{078C50DE-763C-4EDE-A47F-340AF37B59C3}">
      <formula1>0</formula1>
      <formula2>100</formula2>
    </dataValidation>
    <dataValidation type="decimal" operator="greaterThanOrEqual" allowBlank="1" showInputMessage="1" showErrorMessage="1" errorTitle="Data Validation Error" error="Value must be GREATER THAN OR EQUAL TO ZERO (&gt;=0)." sqref="L174:M174 L133:M133" xr:uid="{A117CE18-8BAC-40F9-9DBE-534E41F93740}">
      <formula1>0</formula1>
    </dataValidation>
    <dataValidation type="whole" showInputMessage="1" showErrorMessage="1" errorTitle="Data Validation Error" error="Value must be 1 to 6" sqref="N175:O175 N134:O134" xr:uid="{371066A4-3882-4AF4-B8A4-D5EF58BDEB7C}">
      <formula1>1</formula1>
      <formula2>6</formula2>
    </dataValidation>
    <dataValidation type="decimal" allowBlank="1" showInputMessage="1" showErrorMessage="1" errorTitle="Data Validation Error" error="Percentage VALUE must be BETWEEN 0 to 100." sqref="M49:O52 M57:O57 M60:O63 M66:O68" xr:uid="{BC00B0E6-CAFC-4BB0-82C2-B478DC4D17DF}">
      <formula1>0</formula1>
      <formula2>100</formula2>
    </dataValidation>
    <dataValidation type="decimal" allowBlank="1" showErrorMessage="1" errorTitle="Data Validation Error" error="Percentage Value must be BETWEEN 0 and 100. " sqref="M165:N165 M229:O229 N226:O227" xr:uid="{222A07E9-734B-4297-90F0-BB88EEE4B110}">
      <formula1>0</formula1>
      <formula2>100</formula2>
    </dataValidation>
    <dataValidation allowBlank="1" showInputMessage="1" errorTitle="Data Validation Error" error="Demerit Point Must Be Either -3 Or 0 OR % of Length (External + Internal) in Item 7.2 is less than 20%." sqref="P192" xr:uid="{89F093CA-2607-47AB-AA9F-272742ADD15C}"/>
    <dataValidation type="custom" operator="greaterThan" allowBlank="1" showInputMessage="1" showErrorMessage="1" errorTitle="Data Validation Error" error="Area must be GREATER THAN ZERO (&gt;0) and must be &lt;= Cast in-situ RC wall with skim coat" sqref="K116:L116" xr:uid="{241DAAA4-B568-4C9A-B7FD-2DB8DF6E5E02}">
      <formula1>IF(ISNUMBER(K168),IF(OR(K168&gt;T116,K168&lt;0),"0",K168)," ")</formula1>
    </dataValidation>
    <dataValidation type="custom" showInputMessage="1" showErrorMessage="1" errorTitle="Data Validation Error" error="Cell is disabled, please remove Percentage Value in 12.3 OR Percentage Value must be BETWEEN 0 and 100" sqref="N143:O143" xr:uid="{F65AADD4-652A-4227-BFA1-222C095E78B9}">
      <formula1>AND(ISBLANK(N157),AND(N143&gt;=0,N143&lt;=100))</formula1>
    </dataValidation>
    <dataValidation type="custom" showInputMessage="1" showErrorMessage="1" errorTitle="Data Validation Error" error="Cell is disabled, please remove Percentage Value in 11.2 and/or 12.2 OR Percentage Value must be BETWEEN 0 and 100" sqref="N142:O142" xr:uid="{EED7227C-8243-4CCE-A59B-FD346B2F79C0}">
      <formula1>AND(AND(ISBLANK(N149),ISBLANK(N156)),AND(N142&gt;=0,N142&lt;=100))</formula1>
    </dataValidation>
    <dataValidation type="custom" showInputMessage="1" showErrorMessage="1" errorTitle="Data Validation Error" error="Cell is disabled, please remove Percentage Value in 11.3(a) and/or 11.3(b) and/or 12.1 OR Percentage Value must be BETWEEN 0 and 100_x000a_" sqref="N140:O140" xr:uid="{DF576330-5488-4C2D-B5F7-27E5CDED55FE}">
      <formula1>AND(AND(ISBLANK(N150),ISBLANK(N151),ISBLANK(N155)),AND(N140&gt;=0,N140&lt;=100))</formula1>
    </dataValidation>
    <dataValidation type="custom" showInputMessage="1" showErrorMessage="1" errorTitle="Data Validation Error" error="Cell is disabled, please remove Percentage Value in 11.3(a) and/or 11.3(b) and/or 12.1 OR Percentage Value must be BETWEEN 0 and 100" sqref="N139:O139" xr:uid="{07281A89-3086-4BFD-8453-6EA824F1E0D8}">
      <formula1>AND(AND(ISBLANK(N150),ISBLANK(N151),ISBLANK(N155)),AND(N139&gt;=0,N139&lt;=100))</formula1>
    </dataValidation>
    <dataValidation type="custom" showInputMessage="1" showErrorMessage="1" errorTitle="Data Validation Error" error="Cell is disabled, please remove Percentage Value in 11.3(a) and/or 11.3(b) and/or 12.1 OR Percentage Value must be BETWEEN 0 and 100_x000a_" sqref="N141:O141" xr:uid="{8BBF91F9-F2B2-4014-837B-E074D0CD1267}">
      <formula1>AND(AND(ISBLANK(N150),ISBLANK(N151),ISBLANK(N155)),AND(N141&gt;=0,N141&lt;=100))</formula1>
    </dataValidation>
    <dataValidation type="custom" showInputMessage="1" showErrorMessage="1" errorTitle="Data Validation Error" error="Cell is disabled, please remove Percentage Value from 10.1(a), 10.1(b) and 10.1(c) OR Percentage Value must be BETWEEN 0 and 100" sqref="N155:O155" xr:uid="{A36F5853-207A-47BB-91BC-13190168D423}">
      <formula1>AND(AND(ISBLANK(N139),ISBLANK(N140),ISBLANK(N141)),AND(N155&gt;=0,N155&lt;=100))</formula1>
    </dataValidation>
    <dataValidation type="custom" showInputMessage="1" showErrorMessage="1" errorTitle="Validation Error" error="Cell is disabled, please remove Percentage Value in 10.1(a), 10.1(b), 10.1(c) and/or 11.3(b) OR Percentage Value must be BETWEEN 0 and 100" sqref="N150:O150" xr:uid="{3906D010-89C2-4F70-BD0B-8FFF1BAD1127}">
      <formula1>AND(AND(ISBLANK(N139),ISBLANK(N140),ISBLANK(N141),ISBLANK(N151)),AND(N150&gt;=0,N150&lt;=100))</formula1>
    </dataValidation>
    <dataValidation type="custom" showInputMessage="1" showErrorMessage="1" errorTitle="Validation Error" error="Cell is disabled, please remove Percentage Value in 10.1(a), 10.1(b), 10.1(c) and/or 11.3(a) OR Percentage Value must be BETWEEN 0 and 100" sqref="N151:O151" xr:uid="{7F5DD44C-0AB7-4816-8EAC-BF2D40BAB53E}">
      <formula1>AND(AND(ISBLANK(N139),ISBLANK(N140),ISBLANK(N141),ISBLANK(N150)),AND(N151&gt;=0,N151&lt;=100))</formula1>
    </dataValidation>
    <dataValidation type="custom" showInputMessage="1" showErrorMessage="1" errorTitle="Data Validation Error" error="Cell is disabled, please remove Percentage Value from 10.2 OR Percentage Value must be BETWEEN 0 and 100" sqref="N149:O149" xr:uid="{7D7D3FB7-AA3E-4921-8662-52582B342F9D}">
      <formula1>AND(ISBLANK(N142),AND(N149&gt;=0,N149&lt;=100))</formula1>
    </dataValidation>
    <dataValidation type="custom" showInputMessage="1" showErrorMessage="1" errorTitle="Data Validation Error" error="Cell is disabled, please remove Percentage Value from 10.2 OR Percentage Value must be BETWEEN 0 and 100" sqref="N156:O156" xr:uid="{BFFE0A14-DEC6-447D-B6CF-D6C9D78C5555}">
      <formula1>AND(ISBLANK(N142),AND(N156&gt;=0,N156&lt;=100))</formula1>
    </dataValidation>
    <dataValidation type="custom" showInputMessage="1" showErrorMessage="1" errorTitle="Data Validation Error" error="Cell is disabled, please remove Percentage Value from 10.3 OR Percentage Value must be BETWEEN 0 and 100" sqref="N157:O157" xr:uid="{C8C014DB-1F06-4EEC-9B4C-AC6F06FECE26}">
      <formula1>AND(ISBLANK(N143),AND(N157&gt;=0,N157&lt;=100))</formula1>
    </dataValidation>
    <dataValidation type="decimal" allowBlank="1" showInputMessage="1" showErrorMessage="1" errorTitle="Data Validation Error" error="Percentage Value must be BETWEEN 0 and 100." sqref="N249:O256" xr:uid="{77B5378C-18C1-4D46-982D-7F2E810E41E7}">
      <formula1>0</formula1>
      <formula2>100</formula2>
    </dataValidation>
    <dataValidation type="custom" showInputMessage="1" showErrorMessage="1" errorTitle="Data Validation Error" error="Percentage of coverage is required and must be &gt;=65% under &quot;Structural System: 7.1 - Precast household shelters - in nos&quot; OR Percentage Value must be BETWEEN 0 and 100" sqref="N158:O158" xr:uid="{BCB6489D-C9FF-4C3E-96FA-69AFFAB85CAD}">
      <formula1>AND(MOD(M57,1)=0, M57&gt;=65, M57&lt;=100)</formula1>
    </dataValidation>
    <dataValidation type="custom" allowBlank="1" showInputMessage="1" showErrorMessage="1" errorTitle="Data Validation Error" error="Cell is disabled, please remove Percentage Value in 10.4(b) OR Percentage Value must be BETWEEN 0 and 100" sqref="N144:O144" xr:uid="{F99525F3-39A4-4BD6-8CBE-36AF8204697D}">
      <formula1>AND(AND(ISBLANK(N145)),AND(N144&gt;=0,N144&lt;=100))</formula1>
    </dataValidation>
    <dataValidation type="custom" allowBlank="1" showInputMessage="1" showErrorMessage="1" errorTitle="Data Validation Error" error="Cell is disabled, please remove Percentage Value in 10.4(a) OR Percentage Value must be BETWEEN 0 and 100" sqref="N145:O145" xr:uid="{BE70B714-47F6-4CAE-903C-09A3A4FFEDAF}">
      <formula1>AND(AND(ISBLANK(N144)),AND(N145&gt;=0,N145&lt;=100))</formula1>
    </dataValidation>
  </dataValidations>
  <pageMargins left="0.19685039370078741" right="0.19685039370078741" top="0.19685039370078741" bottom="0.19685039370078741" header="0.11811023622047244" footer="0.11811023622047244"/>
  <pageSetup paperSize="9" scale="74" fitToHeight="0" orientation="portrait" r:id="rId1"/>
  <headerFooter alignWithMargins="0">
    <oddFooter>&amp;L&amp;"Times New Roman,Regular"&amp;8BPD_BS03
[Ver_Dec_2019] - to be used only for projects submitted for planning approval on and after 15&amp;9&amp;Xth&amp;8&amp;X Dec 2019&amp;R&amp;9Page &amp;P</oddFooter>
  </headerFooter>
  <rowBreaks count="4" manualBreakCount="4">
    <brk id="63" max="15" man="1"/>
    <brk id="93" max="15" man="1"/>
    <brk id="145" max="15" man="1"/>
    <brk id="217" max="15" man="1"/>
  </rowBreaks>
  <colBreaks count="1" manualBreakCount="1">
    <brk id="16" max="1048575" man="1"/>
  </colBreaks>
  <drawing r:id="rId2"/>
  <legacyDrawing r:id="rId3"/>
  <controls>
    <mc:AlternateContent xmlns:mc="http://schemas.openxmlformats.org/markup-compatibility/2006">
      <mc:Choice Requires="x14">
        <control shapeId="16385" r:id="rId4" name="CommandButton1">
          <controlPr defaultSize="0" autoLine="0" r:id="rId5">
            <anchor moveWithCells="1">
              <from>
                <xdr:col>15</xdr:col>
                <xdr:colOff>31750</xdr:colOff>
                <xdr:row>4</xdr:row>
                <xdr:rowOff>0</xdr:rowOff>
              </from>
              <to>
                <xdr:col>15</xdr:col>
                <xdr:colOff>749300</xdr:colOff>
                <xdr:row>5</xdr:row>
                <xdr:rowOff>0</xdr:rowOff>
              </to>
            </anchor>
          </controlPr>
        </control>
      </mc:Choice>
      <mc:Fallback>
        <control shapeId="16385" r:id="rId4" name="CommandButton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2F5B-1C14-4642-A975-1B33FC718A63}">
  <sheetPr codeName="Sheet9"/>
  <dimension ref="A1:X1008"/>
  <sheetViews>
    <sheetView tabSelected="1" zoomScaleNormal="100" zoomScaleSheetLayoutView="100" workbookViewId="0">
      <selection activeCell="G13" sqref="G13:N13"/>
    </sheetView>
  </sheetViews>
  <sheetFormatPr defaultRowHeight="13"/>
  <cols>
    <col min="1" max="1" width="0.81640625" style="162" customWidth="1"/>
    <col min="2" max="2" width="1" style="162" customWidth="1"/>
    <col min="3" max="3" width="2.7265625" style="162" customWidth="1"/>
    <col min="4" max="4" width="3.26953125" style="168" customWidth="1"/>
    <col min="5" max="5" width="1" style="168" customWidth="1"/>
    <col min="6" max="6" width="17.453125" style="168" customWidth="1"/>
    <col min="7" max="7" width="1.81640625" style="168" customWidth="1"/>
    <col min="8" max="8" width="18.54296875" style="168" customWidth="1"/>
    <col min="9" max="9" width="2" style="168" customWidth="1"/>
    <col min="10" max="10" width="1.54296875" style="162" customWidth="1"/>
    <col min="11" max="12" width="2.81640625" style="162" customWidth="1"/>
    <col min="13" max="13" width="12.54296875" style="162" customWidth="1"/>
    <col min="14" max="14" width="23.54296875" style="162" customWidth="1"/>
    <col min="15" max="15" width="1.1796875" style="176" customWidth="1"/>
    <col min="16" max="16" width="0.81640625" style="176" customWidth="1"/>
    <col min="17" max="17" width="0.81640625" style="164" customWidth="1"/>
    <col min="18" max="18" width="1.54296875" style="165" customWidth="1"/>
    <col min="19" max="19" width="11.453125" style="166" customWidth="1"/>
    <col min="20" max="23" width="9.81640625" style="167" customWidth="1"/>
    <col min="24" max="24" width="10" style="167" customWidth="1"/>
  </cols>
  <sheetData>
    <row r="1" spans="1:24" ht="30.75" customHeight="1" thickBot="1"/>
    <row r="2" spans="1:24" ht="34.5" customHeight="1" thickBot="1">
      <c r="A2" s="130"/>
      <c r="B2" s="131"/>
      <c r="C2" s="1351" t="s">
        <v>480</v>
      </c>
      <c r="D2" s="1351"/>
      <c r="E2" s="1351"/>
      <c r="F2" s="1351"/>
      <c r="G2" s="1351"/>
      <c r="H2" s="1351"/>
      <c r="I2" s="1351"/>
      <c r="J2" s="1351"/>
      <c r="K2" s="1351"/>
      <c r="L2" s="1351"/>
      <c r="M2" s="1351"/>
      <c r="N2" s="1351"/>
      <c r="O2" s="1351"/>
      <c r="P2" s="227"/>
      <c r="Q2" s="132"/>
      <c r="R2" s="133"/>
      <c r="S2" s="134"/>
      <c r="T2" s="133"/>
      <c r="U2" s="133"/>
      <c r="V2" s="133"/>
      <c r="W2" s="135"/>
      <c r="X2" s="135"/>
    </row>
    <row r="3" spans="1:24" ht="5.25" customHeight="1">
      <c r="A3" s="136"/>
      <c r="B3" s="200"/>
      <c r="C3" s="199"/>
      <c r="D3" s="199"/>
      <c r="E3" s="199"/>
      <c r="F3" s="199"/>
      <c r="G3" s="199"/>
      <c r="H3" s="199"/>
      <c r="I3" s="199"/>
      <c r="J3" s="228"/>
      <c r="K3" s="171"/>
      <c r="L3" s="171"/>
      <c r="M3" s="171"/>
      <c r="N3" s="201"/>
      <c r="O3" s="229"/>
      <c r="P3" s="202"/>
      <c r="Q3" s="142"/>
      <c r="R3" s="143"/>
      <c r="S3" s="144"/>
      <c r="T3" s="144"/>
      <c r="U3" s="144"/>
      <c r="V3" s="144"/>
      <c r="W3" s="145"/>
      <c r="X3" s="145"/>
    </row>
    <row r="4" spans="1:24" ht="13.5" customHeight="1">
      <c r="A4" s="146"/>
      <c r="B4" s="147"/>
      <c r="C4" s="1342" t="s">
        <v>68</v>
      </c>
      <c r="D4" s="1342"/>
      <c r="E4" s="1342"/>
      <c r="F4" s="1342"/>
      <c r="G4" s="1342"/>
      <c r="H4" s="1342"/>
      <c r="I4" s="231"/>
      <c r="J4" s="147"/>
      <c r="K4" s="1352" t="s">
        <v>69</v>
      </c>
      <c r="L4" s="1352"/>
      <c r="M4" s="1352"/>
      <c r="N4" s="1352"/>
      <c r="O4" s="232"/>
      <c r="P4" s="221"/>
      <c r="Q4" s="149"/>
      <c r="R4" s="150"/>
      <c r="S4" s="150"/>
      <c r="T4" s="151"/>
      <c r="U4" s="151"/>
      <c r="V4" s="151"/>
      <c r="W4" s="151"/>
      <c r="X4" s="151"/>
    </row>
    <row r="5" spans="1:24" ht="38.25" customHeight="1">
      <c r="A5" s="146"/>
      <c r="B5" s="147"/>
      <c r="C5" s="1342" t="s">
        <v>491</v>
      </c>
      <c r="D5" s="1342"/>
      <c r="E5" s="1342"/>
      <c r="F5" s="1342"/>
      <c r="G5" s="1342"/>
      <c r="H5" s="1342"/>
      <c r="I5" s="233"/>
      <c r="J5" s="147"/>
      <c r="K5" s="234" t="s">
        <v>70</v>
      </c>
      <c r="L5" s="1342" t="s">
        <v>150</v>
      </c>
      <c r="M5" s="1342"/>
      <c r="N5" s="1342"/>
      <c r="O5" s="235"/>
      <c r="P5" s="222"/>
      <c r="Q5" s="149"/>
      <c r="R5" s="150"/>
      <c r="S5" s="150"/>
      <c r="T5" s="151"/>
      <c r="U5" s="151"/>
      <c r="V5" s="151"/>
      <c r="W5" s="151"/>
      <c r="X5" s="151"/>
    </row>
    <row r="6" spans="1:24" ht="23.5" customHeight="1">
      <c r="A6" s="153"/>
      <c r="B6" s="147"/>
      <c r="C6" s="234"/>
      <c r="D6" s="234"/>
      <c r="E6" s="234"/>
      <c r="F6" s="234"/>
      <c r="G6" s="234"/>
      <c r="H6" s="234"/>
      <c r="I6" s="231"/>
      <c r="J6" s="147"/>
      <c r="K6" s="234" t="s">
        <v>71</v>
      </c>
      <c r="L6" s="1342" t="s">
        <v>503</v>
      </c>
      <c r="M6" s="1342"/>
      <c r="N6" s="1342"/>
      <c r="O6" s="235"/>
      <c r="P6" s="222"/>
      <c r="Q6" s="149"/>
      <c r="R6" s="150"/>
      <c r="S6" s="150"/>
      <c r="T6" s="151"/>
      <c r="U6" s="151"/>
      <c r="V6" s="151"/>
      <c r="W6" s="151"/>
      <c r="X6" s="151"/>
    </row>
    <row r="7" spans="1:24" ht="13.5" customHeight="1">
      <c r="A7" s="153"/>
      <c r="B7" s="147"/>
      <c r="C7" s="148"/>
      <c r="D7" s="236"/>
      <c r="E7" s="236"/>
      <c r="F7" s="236"/>
      <c r="G7" s="236"/>
      <c r="H7" s="236"/>
      <c r="I7" s="231"/>
      <c r="J7" s="147"/>
      <c r="K7" s="234" t="s">
        <v>72</v>
      </c>
      <c r="L7" s="1342" t="s">
        <v>151</v>
      </c>
      <c r="M7" s="1342"/>
      <c r="N7" s="1342"/>
      <c r="O7" s="235"/>
      <c r="P7" s="222"/>
      <c r="Q7" s="149"/>
      <c r="R7" s="150"/>
      <c r="S7" s="150"/>
      <c r="T7" s="151"/>
      <c r="U7" s="151"/>
      <c r="V7" s="151"/>
      <c r="W7" s="151"/>
      <c r="X7" s="151"/>
    </row>
    <row r="8" spans="1:24" ht="13.5" hidden="1" customHeight="1">
      <c r="A8" s="153"/>
      <c r="B8" s="147"/>
      <c r="C8" s="148"/>
      <c r="D8" s="236"/>
      <c r="E8" s="236"/>
      <c r="F8" s="236"/>
      <c r="G8" s="236"/>
      <c r="H8" s="236"/>
      <c r="I8" s="231"/>
      <c r="J8" s="147"/>
      <c r="K8" s="234" t="s">
        <v>96</v>
      </c>
      <c r="L8" s="1342" t="s">
        <v>152</v>
      </c>
      <c r="M8" s="1342"/>
      <c r="N8" s="230"/>
      <c r="O8" s="235"/>
      <c r="P8" s="222"/>
      <c r="Q8" s="149"/>
      <c r="R8" s="150"/>
      <c r="S8" s="150"/>
      <c r="T8" s="151"/>
      <c r="U8" s="151"/>
      <c r="V8" s="151"/>
      <c r="W8" s="151"/>
      <c r="X8" s="151"/>
    </row>
    <row r="9" spans="1:24" ht="13.5" customHeight="1">
      <c r="A9" s="153"/>
      <c r="B9" s="147"/>
      <c r="C9" s="148"/>
      <c r="D9" s="236"/>
      <c r="E9" s="236"/>
      <c r="F9" s="236"/>
      <c r="G9" s="236"/>
      <c r="H9" s="236"/>
      <c r="I9" s="231"/>
      <c r="J9" s="147"/>
      <c r="K9" s="234" t="s">
        <v>96</v>
      </c>
      <c r="L9" s="1342" t="s">
        <v>153</v>
      </c>
      <c r="M9" s="1342"/>
      <c r="N9" s="1342"/>
      <c r="O9" s="235"/>
      <c r="P9" s="222"/>
      <c r="Q9" s="149"/>
      <c r="R9" s="150"/>
      <c r="S9" s="150"/>
      <c r="T9" s="151"/>
      <c r="U9" s="151"/>
      <c r="V9" s="151"/>
      <c r="W9" s="151"/>
      <c r="X9" s="151"/>
    </row>
    <row r="10" spans="1:24" ht="7.5" customHeight="1" thickBot="1">
      <c r="A10" s="153"/>
      <c r="B10" s="147"/>
      <c r="C10" s="154"/>
      <c r="D10" s="225"/>
      <c r="E10" s="225"/>
      <c r="F10" s="225"/>
      <c r="G10" s="225"/>
      <c r="H10" s="225"/>
      <c r="I10" s="226"/>
      <c r="J10" s="147"/>
      <c r="K10" s="234"/>
      <c r="L10" s="234"/>
      <c r="M10" s="234"/>
      <c r="N10" s="230"/>
      <c r="O10" s="237"/>
      <c r="P10" s="238"/>
      <c r="Q10" s="149"/>
      <c r="R10" s="150"/>
      <c r="S10" s="150"/>
      <c r="T10" s="151"/>
      <c r="U10" s="151"/>
      <c r="V10" s="151"/>
      <c r="W10" s="151"/>
      <c r="X10" s="151"/>
    </row>
    <row r="11" spans="1:24" ht="18" customHeight="1" thickBot="1">
      <c r="A11" s="155"/>
      <c r="B11" s="156"/>
      <c r="C11" s="1354" t="s">
        <v>154</v>
      </c>
      <c r="D11" s="1354"/>
      <c r="E11" s="1354"/>
      <c r="F11" s="1354"/>
      <c r="G11" s="1354"/>
      <c r="H11" s="1354"/>
      <c r="I11" s="1354"/>
      <c r="J11" s="1354"/>
      <c r="K11" s="1354"/>
      <c r="L11" s="1354"/>
      <c r="M11" s="1354"/>
      <c r="N11" s="1354"/>
      <c r="O11" s="354"/>
      <c r="P11" s="223"/>
      <c r="Q11" s="157"/>
      <c r="R11" s="158"/>
      <c r="S11" s="159"/>
      <c r="T11" s="160"/>
      <c r="U11" s="160"/>
      <c r="V11" s="160"/>
      <c r="W11" s="161"/>
      <c r="X11" s="161"/>
    </row>
    <row r="12" spans="1:24" ht="6" customHeight="1">
      <c r="A12" s="136"/>
      <c r="B12" s="200"/>
      <c r="C12" s="199"/>
      <c r="D12" s="199"/>
      <c r="E12" s="199"/>
      <c r="F12" s="199"/>
      <c r="G12" s="199"/>
      <c r="H12" s="199"/>
      <c r="I12" s="199"/>
      <c r="J12" s="171"/>
      <c r="K12" s="171"/>
      <c r="L12" s="171"/>
      <c r="M12" s="171"/>
      <c r="N12" s="201"/>
      <c r="O12" s="229"/>
      <c r="P12" s="202"/>
      <c r="Q12" s="142"/>
      <c r="R12" s="143"/>
      <c r="S12" s="144"/>
      <c r="T12" s="144"/>
      <c r="U12" s="144"/>
      <c r="V12" s="144"/>
      <c r="W12" s="145"/>
      <c r="X12" s="145"/>
    </row>
    <row r="13" spans="1:24" ht="16.5" customHeight="1">
      <c r="B13" s="163"/>
      <c r="C13" s="690" t="s">
        <v>73</v>
      </c>
      <c r="D13" s="355" t="s">
        <v>85</v>
      </c>
      <c r="E13" s="356"/>
      <c r="F13" s="356"/>
      <c r="G13" s="1355">
        <v>0</v>
      </c>
      <c r="H13" s="1356"/>
      <c r="I13" s="1356"/>
      <c r="J13" s="1356"/>
      <c r="K13" s="1356"/>
      <c r="L13" s="1356"/>
      <c r="M13" s="1356"/>
      <c r="N13" s="1357"/>
      <c r="O13" s="230"/>
      <c r="P13" s="239"/>
    </row>
    <row r="14" spans="1:24" ht="6" customHeight="1">
      <c r="B14" s="163"/>
      <c r="C14" s="176"/>
      <c r="D14" s="224"/>
      <c r="E14" s="224"/>
      <c r="F14" s="224"/>
      <c r="G14" s="203"/>
      <c r="H14" s="203"/>
      <c r="I14" s="240"/>
      <c r="J14" s="241"/>
      <c r="K14" s="241"/>
      <c r="L14" s="241"/>
      <c r="M14" s="241"/>
      <c r="N14" s="241"/>
      <c r="O14" s="230"/>
      <c r="P14" s="239"/>
    </row>
    <row r="15" spans="1:24" ht="13.5" customHeight="1">
      <c r="B15" s="163"/>
      <c r="C15" s="176"/>
      <c r="D15" s="1346" t="s">
        <v>86</v>
      </c>
      <c r="E15" s="1346"/>
      <c r="F15" s="1346"/>
      <c r="G15" s="1346"/>
      <c r="H15" s="1346"/>
      <c r="I15" s="1346"/>
      <c r="J15" s="1346"/>
      <c r="K15" s="1346"/>
      <c r="L15" s="1346"/>
      <c r="M15" s="1346"/>
      <c r="N15" s="1346"/>
      <c r="O15" s="230"/>
      <c r="P15" s="239"/>
    </row>
    <row r="16" spans="1:24" ht="80.25" customHeight="1">
      <c r="B16" s="163"/>
      <c r="C16" s="176"/>
      <c r="D16" s="1343"/>
      <c r="E16" s="1344"/>
      <c r="F16" s="1344"/>
      <c r="G16" s="1344"/>
      <c r="H16" s="1344"/>
      <c r="I16" s="1344"/>
      <c r="J16" s="1344"/>
      <c r="K16" s="1344"/>
      <c r="L16" s="1344"/>
      <c r="M16" s="1344"/>
      <c r="N16" s="1345"/>
      <c r="O16" s="230"/>
      <c r="P16" s="239"/>
    </row>
    <row r="17" spans="1:24" ht="6" customHeight="1">
      <c r="B17" s="163"/>
      <c r="C17" s="176"/>
      <c r="D17" s="224"/>
      <c r="E17" s="224"/>
      <c r="F17" s="224"/>
      <c r="G17" s="203"/>
      <c r="H17" s="203"/>
      <c r="I17" s="240"/>
      <c r="J17" s="241"/>
      <c r="K17" s="241"/>
      <c r="L17" s="241"/>
      <c r="M17" s="241"/>
      <c r="N17" s="241"/>
      <c r="O17" s="230"/>
      <c r="P17" s="239"/>
    </row>
    <row r="18" spans="1:24" ht="13.5" customHeight="1">
      <c r="B18" s="163"/>
      <c r="C18" s="176"/>
      <c r="D18" s="1346" t="s">
        <v>87</v>
      </c>
      <c r="E18" s="1346"/>
      <c r="F18" s="1346"/>
      <c r="G18" s="1346"/>
      <c r="H18" s="1346"/>
      <c r="I18" s="1346"/>
      <c r="J18" s="1346"/>
      <c r="K18" s="1346"/>
      <c r="L18" s="1346"/>
      <c r="M18" s="1346"/>
      <c r="N18" s="1346"/>
      <c r="O18" s="230"/>
      <c r="P18" s="239"/>
    </row>
    <row r="19" spans="1:24" ht="41.25" customHeight="1">
      <c r="B19" s="163"/>
      <c r="C19" s="176"/>
      <c r="D19" s="1343"/>
      <c r="E19" s="1344"/>
      <c r="F19" s="1344"/>
      <c r="G19" s="1344"/>
      <c r="H19" s="1344"/>
      <c r="I19" s="1344"/>
      <c r="J19" s="1344"/>
      <c r="K19" s="1344"/>
      <c r="L19" s="1344"/>
      <c r="M19" s="1344"/>
      <c r="N19" s="1345"/>
      <c r="O19" s="230"/>
      <c r="P19" s="239"/>
    </row>
    <row r="20" spans="1:24" ht="7.5" customHeight="1" thickBot="1">
      <c r="A20" s="136"/>
      <c r="B20" s="169"/>
      <c r="C20" s="199"/>
      <c r="D20" s="199"/>
      <c r="E20" s="199"/>
      <c r="F20" s="199"/>
      <c r="G20" s="199"/>
      <c r="H20" s="199"/>
      <c r="I20" s="199"/>
      <c r="J20" s="171"/>
      <c r="K20" s="171"/>
      <c r="L20" s="171"/>
      <c r="M20" s="171"/>
      <c r="N20" s="201"/>
      <c r="O20" s="229"/>
      <c r="P20" s="202"/>
      <c r="Q20" s="142"/>
      <c r="R20" s="143"/>
      <c r="S20" s="144"/>
      <c r="T20" s="144"/>
      <c r="U20" s="144"/>
      <c r="V20" s="144"/>
      <c r="W20" s="145"/>
      <c r="X20" s="145"/>
    </row>
    <row r="21" spans="1:24" ht="6" customHeight="1">
      <c r="A21" s="136"/>
      <c r="B21" s="137"/>
      <c r="C21" s="138"/>
      <c r="D21" s="138"/>
      <c r="E21" s="138"/>
      <c r="F21" s="138"/>
      <c r="G21" s="138"/>
      <c r="H21" s="138"/>
      <c r="I21" s="138"/>
      <c r="J21" s="139"/>
      <c r="K21" s="139"/>
      <c r="L21" s="139"/>
      <c r="M21" s="139"/>
      <c r="N21" s="140"/>
      <c r="O21" s="242"/>
      <c r="P21" s="141"/>
      <c r="Q21" s="142"/>
      <c r="R21" s="143"/>
      <c r="S21" s="144"/>
      <c r="T21" s="144"/>
      <c r="U21" s="144"/>
      <c r="V21" s="144"/>
      <c r="W21" s="145"/>
      <c r="X21" s="145"/>
    </row>
    <row r="22" spans="1:24" ht="13.5" customHeight="1">
      <c r="B22" s="163"/>
      <c r="C22" s="691" t="s">
        <v>74</v>
      </c>
      <c r="D22" s="1330" t="s">
        <v>732</v>
      </c>
      <c r="E22" s="1330"/>
      <c r="F22" s="1330"/>
      <c r="G22" s="1330"/>
      <c r="H22" s="1330"/>
      <c r="I22" s="1330"/>
      <c r="J22" s="1330"/>
      <c r="K22" s="1330"/>
      <c r="L22" s="1330"/>
      <c r="M22" s="1330"/>
      <c r="N22" s="359"/>
      <c r="O22" s="243"/>
      <c r="P22" s="152"/>
    </row>
    <row r="23" spans="1:24" ht="51" customHeight="1">
      <c r="B23" s="163"/>
      <c r="C23" s="691" t="s">
        <v>736</v>
      </c>
      <c r="D23" s="875"/>
      <c r="E23" s="1338" t="s">
        <v>745</v>
      </c>
      <c r="F23" s="1329"/>
      <c r="G23" s="1329"/>
      <c r="H23" s="1329"/>
      <c r="I23" s="1329"/>
      <c r="J23" s="1329"/>
      <c r="K23" s="1329"/>
      <c r="L23" s="1329"/>
      <c r="M23" s="1329"/>
      <c r="N23" s="1329"/>
      <c r="O23" s="243"/>
      <c r="P23" s="152"/>
      <c r="S23" s="882"/>
    </row>
    <row r="24" spans="1:24" ht="5.25" customHeight="1">
      <c r="B24" s="163"/>
      <c r="C24" s="357"/>
      <c r="D24" s="1329"/>
      <c r="E24" s="1329"/>
      <c r="F24" s="1329"/>
      <c r="G24" s="1329"/>
      <c r="H24" s="1329"/>
      <c r="I24" s="1329"/>
      <c r="J24" s="1329"/>
      <c r="K24" s="1329"/>
      <c r="L24" s="1329"/>
      <c r="M24" s="1329"/>
      <c r="N24" s="876"/>
      <c r="O24" s="243"/>
      <c r="P24" s="152"/>
    </row>
    <row r="25" spans="1:24" s="371" customFormat="1" ht="16.5" customHeight="1">
      <c r="A25" s="360"/>
      <c r="B25" s="361"/>
      <c r="C25" s="362"/>
      <c r="D25" s="1331" t="s">
        <v>733</v>
      </c>
      <c r="E25" s="1331"/>
      <c r="F25" s="1331"/>
      <c r="G25" s="1331"/>
      <c r="H25" s="1331"/>
      <c r="I25" s="1331"/>
      <c r="J25" s="1331"/>
      <c r="K25" s="1331"/>
      <c r="L25" s="1331"/>
      <c r="M25" s="1332">
        <f>IF(AND(D23="1",S23&gt;0),S25,0)</f>
        <v>0</v>
      </c>
      <c r="N25" s="1333"/>
      <c r="O25" s="365"/>
      <c r="P25" s="366"/>
      <c r="Q25" s="367"/>
      <c r="R25" s="368"/>
      <c r="S25" s="880">
        <f ca="1">SUMMARY!$L$75</f>
        <v>0</v>
      </c>
      <c r="T25" s="370"/>
      <c r="U25" s="370"/>
      <c r="V25" s="370"/>
      <c r="W25" s="370"/>
      <c r="X25" s="370"/>
    </row>
    <row r="26" spans="1:24" ht="16.5" customHeight="1">
      <c r="B26" s="163"/>
      <c r="C26" s="244"/>
      <c r="D26" s="1331" t="s">
        <v>734</v>
      </c>
      <c r="E26" s="1331"/>
      <c r="F26" s="1331"/>
      <c r="G26" s="1331"/>
      <c r="H26" s="1331"/>
      <c r="I26" s="1331"/>
      <c r="J26" s="1331"/>
      <c r="K26" s="1331"/>
      <c r="L26" s="1331"/>
      <c r="M26" s="1332">
        <f>IF(AND(D23="1",S23&gt;0),S26,0)</f>
        <v>0</v>
      </c>
      <c r="N26" s="1333"/>
      <c r="O26" s="243"/>
      <c r="P26" s="152"/>
      <c r="S26" s="880">
        <f ca="1">SUMMARY!$L$100</f>
        <v>0</v>
      </c>
    </row>
    <row r="27" spans="1:24" s="371" customFormat="1" ht="5.25" customHeight="1">
      <c r="A27" s="360"/>
      <c r="B27" s="361"/>
      <c r="C27" s="362"/>
      <c r="D27" s="358"/>
      <c r="E27" s="358"/>
      <c r="F27" s="363"/>
      <c r="G27" s="364"/>
      <c r="H27" s="359"/>
      <c r="I27" s="359"/>
      <c r="J27" s="359"/>
      <c r="K27" s="359"/>
      <c r="L27" s="359"/>
      <c r="M27" s="359"/>
      <c r="N27" s="359"/>
      <c r="O27" s="365"/>
      <c r="P27" s="366"/>
      <c r="Q27" s="367"/>
      <c r="R27" s="368"/>
      <c r="S27" s="369"/>
      <c r="T27" s="370"/>
      <c r="U27" s="370"/>
      <c r="V27" s="370"/>
      <c r="W27" s="370"/>
      <c r="X27" s="370"/>
    </row>
    <row r="28" spans="1:24" ht="32.25" customHeight="1">
      <c r="B28" s="163"/>
      <c r="C28" s="244"/>
      <c r="D28" s="1334" t="s">
        <v>735</v>
      </c>
      <c r="E28" s="1334"/>
      <c r="F28" s="1334"/>
      <c r="G28" s="1334"/>
      <c r="H28" s="1334"/>
      <c r="I28" s="1334"/>
      <c r="J28" s="1334"/>
      <c r="K28" s="1334"/>
      <c r="L28" s="1334"/>
      <c r="M28" s="1334"/>
      <c r="N28" s="1334"/>
      <c r="O28" s="243"/>
      <c r="P28" s="152"/>
      <c r="T28" s="340" t="s">
        <v>160</v>
      </c>
    </row>
    <row r="29" spans="1:24" s="371" customFormat="1" ht="27" customHeight="1">
      <c r="A29" s="360"/>
      <c r="B29" s="361"/>
      <c r="C29" s="362" t="s">
        <v>737</v>
      </c>
      <c r="D29" s="877"/>
      <c r="E29" s="1329" t="s">
        <v>738</v>
      </c>
      <c r="F29" s="1330"/>
      <c r="G29" s="1330"/>
      <c r="H29" s="1330"/>
      <c r="I29" s="1330"/>
      <c r="J29" s="1330"/>
      <c r="K29" s="1330"/>
      <c r="L29" s="1330"/>
      <c r="M29" s="1330"/>
      <c r="N29" s="1330"/>
      <c r="O29" s="365"/>
      <c r="P29" s="366"/>
      <c r="Q29" s="367"/>
      <c r="R29" s="368"/>
      <c r="S29" s="881"/>
      <c r="T29" s="370"/>
      <c r="U29" s="370"/>
      <c r="V29" s="370"/>
      <c r="W29" s="370"/>
      <c r="X29" s="370"/>
    </row>
    <row r="30" spans="1:24" ht="13" customHeight="1">
      <c r="B30" s="163"/>
      <c r="C30" s="244"/>
      <c r="D30" s="878"/>
      <c r="E30" s="1339" t="s">
        <v>739</v>
      </c>
      <c r="F30" s="1340"/>
      <c r="G30" s="1340"/>
      <c r="H30" s="1340"/>
      <c r="I30" s="1340"/>
      <c r="J30" s="1340"/>
      <c r="K30" s="1340"/>
      <c r="L30" s="1340"/>
      <c r="M30" s="1340"/>
      <c r="N30" s="1340"/>
      <c r="O30" s="243"/>
      <c r="P30" s="152"/>
      <c r="T30" s="340" t="s">
        <v>161</v>
      </c>
    </row>
    <row r="31" spans="1:24" ht="5.25" customHeight="1">
      <c r="B31" s="163"/>
      <c r="C31" s="244"/>
      <c r="D31" s="879"/>
      <c r="E31" s="372"/>
      <c r="F31" s="874"/>
      <c r="G31" s="874"/>
      <c r="H31" s="874"/>
      <c r="I31" s="874"/>
      <c r="J31" s="874"/>
      <c r="K31" s="874"/>
      <c r="L31" s="874"/>
      <c r="M31" s="874"/>
      <c r="N31" s="874"/>
      <c r="O31" s="243"/>
      <c r="P31" s="152"/>
      <c r="T31" s="340"/>
    </row>
    <row r="32" spans="1:24" ht="16.5" customHeight="1">
      <c r="B32" s="163"/>
      <c r="C32" s="244"/>
      <c r="D32" s="1331" t="s">
        <v>733</v>
      </c>
      <c r="E32" s="1331"/>
      <c r="F32" s="1331"/>
      <c r="G32" s="1331"/>
      <c r="H32" s="1331"/>
      <c r="I32" s="1331"/>
      <c r="J32" s="1331"/>
      <c r="K32" s="1331"/>
      <c r="L32" s="1331"/>
      <c r="M32" s="1332">
        <f>IF(AND(D29="1",S29&gt;0),S32,0)</f>
        <v>0</v>
      </c>
      <c r="N32" s="1333"/>
      <c r="O32" s="243"/>
      <c r="P32" s="152"/>
      <c r="S32" s="880">
        <f>SUMMARY!$P$22</f>
        <v>0</v>
      </c>
      <c r="T32" s="340"/>
    </row>
    <row r="33" spans="1:24" ht="16.5" customHeight="1">
      <c r="B33" s="163"/>
      <c r="C33" s="244"/>
      <c r="D33" s="1331" t="s">
        <v>734</v>
      </c>
      <c r="E33" s="1331"/>
      <c r="F33" s="1331"/>
      <c r="G33" s="1331"/>
      <c r="H33" s="1331"/>
      <c r="I33" s="1331"/>
      <c r="J33" s="1331"/>
      <c r="K33" s="1331"/>
      <c r="L33" s="1331"/>
      <c r="M33" s="1332">
        <f>IF(AND(D29="1",S29&gt;0),S33,0)</f>
        <v>0</v>
      </c>
      <c r="N33" s="1333"/>
      <c r="O33" s="243"/>
      <c r="P33" s="152"/>
      <c r="S33" s="880">
        <f>SUMMARY!$P$19</f>
        <v>0</v>
      </c>
      <c r="T33" s="340"/>
    </row>
    <row r="34" spans="1:24" ht="16.5" customHeight="1">
      <c r="A34" s="146"/>
      <c r="B34" s="16"/>
      <c r="C34" s="245"/>
      <c r="D34" s="1353" t="s">
        <v>75</v>
      </c>
      <c r="E34" s="1353"/>
      <c r="F34" s="1353"/>
      <c r="G34" s="1353"/>
      <c r="H34" s="1353"/>
      <c r="I34" s="1353"/>
      <c r="J34" s="1353"/>
      <c r="K34" s="1353"/>
      <c r="L34" s="1353"/>
      <c r="M34" s="1353"/>
      <c r="N34" s="1353"/>
      <c r="O34" s="236"/>
      <c r="P34" s="220"/>
      <c r="Q34" s="149"/>
      <c r="R34" s="150"/>
      <c r="S34" s="150"/>
      <c r="T34" s="151"/>
      <c r="U34" s="151"/>
      <c r="V34" s="151"/>
      <c r="W34" s="151"/>
      <c r="X34" s="151"/>
    </row>
    <row r="35" spans="1:24" ht="15" customHeight="1">
      <c r="A35" s="175"/>
      <c r="B35" s="163"/>
      <c r="C35" s="176"/>
      <c r="D35" s="1326" t="s">
        <v>88</v>
      </c>
      <c r="E35" s="1327"/>
      <c r="F35" s="1328"/>
      <c r="G35" s="1335"/>
      <c r="H35" s="1336"/>
      <c r="I35" s="1336"/>
      <c r="J35" s="1336"/>
      <c r="K35" s="1336"/>
      <c r="L35" s="1336"/>
      <c r="M35" s="1336"/>
      <c r="N35" s="1337"/>
      <c r="O35" s="236"/>
      <c r="P35" s="152"/>
    </row>
    <row r="36" spans="1:24" ht="27" customHeight="1">
      <c r="B36" s="163"/>
      <c r="C36" s="176"/>
      <c r="D36" s="1316" t="s">
        <v>89</v>
      </c>
      <c r="E36" s="1317"/>
      <c r="F36" s="1318"/>
      <c r="G36" s="1319"/>
      <c r="H36" s="1320"/>
      <c r="I36" s="1320"/>
      <c r="J36" s="1320"/>
      <c r="K36" s="1320"/>
      <c r="L36" s="1320"/>
      <c r="M36" s="1320"/>
      <c r="N36" s="1321"/>
      <c r="O36" s="236"/>
      <c r="P36" s="152"/>
    </row>
    <row r="37" spans="1:24" ht="27" customHeight="1">
      <c r="B37" s="163"/>
      <c r="C37" s="176"/>
      <c r="D37" s="1316" t="s">
        <v>205</v>
      </c>
      <c r="E37" s="1317"/>
      <c r="F37" s="1318"/>
      <c r="G37" s="1319"/>
      <c r="H37" s="1320"/>
      <c r="I37" s="1320"/>
      <c r="J37" s="1320"/>
      <c r="K37" s="1320"/>
      <c r="L37" s="1320"/>
      <c r="M37" s="1320"/>
      <c r="N37" s="1321"/>
      <c r="O37" s="236"/>
      <c r="P37" s="152"/>
    </row>
    <row r="38" spans="1:24" ht="40.5" customHeight="1">
      <c r="B38" s="163"/>
      <c r="C38" s="176"/>
      <c r="D38" s="1316" t="s">
        <v>90</v>
      </c>
      <c r="E38" s="1317"/>
      <c r="F38" s="1318"/>
      <c r="G38" s="1319"/>
      <c r="H38" s="1320"/>
      <c r="I38" s="1320"/>
      <c r="J38" s="1320"/>
      <c r="K38" s="1320"/>
      <c r="L38" s="1320"/>
      <c r="M38" s="1320"/>
      <c r="N38" s="1321"/>
      <c r="O38" s="236"/>
      <c r="P38" s="152"/>
    </row>
    <row r="39" spans="1:24" ht="15" customHeight="1">
      <c r="B39" s="163"/>
      <c r="C39" s="176"/>
      <c r="D39" s="1326" t="s">
        <v>91</v>
      </c>
      <c r="E39" s="1327"/>
      <c r="F39" s="1328"/>
      <c r="G39" s="1335"/>
      <c r="H39" s="1336"/>
      <c r="I39" s="1322" t="s">
        <v>94</v>
      </c>
      <c r="J39" s="1323"/>
      <c r="K39" s="1323"/>
      <c r="L39" s="1323"/>
      <c r="M39" s="1324"/>
      <c r="N39" s="1325"/>
      <c r="O39" s="236"/>
      <c r="P39" s="152"/>
    </row>
    <row r="40" spans="1:24" ht="15" customHeight="1">
      <c r="B40" s="163"/>
      <c r="C40" s="176"/>
      <c r="D40" s="1326" t="s">
        <v>93</v>
      </c>
      <c r="E40" s="1327"/>
      <c r="F40" s="1328"/>
      <c r="G40" s="1335"/>
      <c r="H40" s="1337"/>
      <c r="I40" s="1327" t="s">
        <v>92</v>
      </c>
      <c r="J40" s="1347"/>
      <c r="K40" s="1347"/>
      <c r="L40" s="1348"/>
      <c r="M40" s="1349"/>
      <c r="N40" s="1350"/>
      <c r="O40" s="236"/>
      <c r="P40" s="152"/>
    </row>
    <row r="41" spans="1:24" ht="27" customHeight="1">
      <c r="B41" s="163"/>
      <c r="C41" s="176"/>
      <c r="D41" s="1316" t="s">
        <v>504</v>
      </c>
      <c r="E41" s="1317"/>
      <c r="F41" s="1318"/>
      <c r="G41" s="1319"/>
      <c r="H41" s="1320"/>
      <c r="I41" s="1320"/>
      <c r="J41" s="1320"/>
      <c r="K41" s="1320"/>
      <c r="L41" s="1320"/>
      <c r="M41" s="1320"/>
      <c r="N41" s="1321"/>
      <c r="O41" s="236"/>
      <c r="P41" s="152"/>
    </row>
    <row r="42" spans="1:24" ht="16.5" customHeight="1">
      <c r="A42" s="146"/>
      <c r="B42" s="16"/>
      <c r="C42" s="245"/>
      <c r="D42" s="1341" t="s">
        <v>76</v>
      </c>
      <c r="E42" s="1341"/>
      <c r="F42" s="1341"/>
      <c r="G42" s="1341"/>
      <c r="H42" s="1341"/>
      <c r="I42" s="1341"/>
      <c r="J42" s="1341"/>
      <c r="K42" s="1341"/>
      <c r="L42" s="1341"/>
      <c r="M42" s="1341"/>
      <c r="N42" s="1341"/>
      <c r="O42" s="236"/>
      <c r="P42" s="152"/>
      <c r="Q42" s="149"/>
      <c r="R42" s="150"/>
      <c r="S42" s="150"/>
      <c r="T42" s="151"/>
      <c r="U42" s="151"/>
      <c r="V42" s="151"/>
      <c r="W42" s="151"/>
      <c r="X42" s="151"/>
    </row>
    <row r="43" spans="1:24" ht="15" customHeight="1">
      <c r="A43" s="175"/>
      <c r="B43" s="163"/>
      <c r="C43" s="176"/>
      <c r="D43" s="1326" t="s">
        <v>88</v>
      </c>
      <c r="E43" s="1327"/>
      <c r="F43" s="1328"/>
      <c r="G43" s="1335"/>
      <c r="H43" s="1336"/>
      <c r="I43" s="1336"/>
      <c r="J43" s="1336"/>
      <c r="K43" s="1336"/>
      <c r="L43" s="1336"/>
      <c r="M43" s="1336"/>
      <c r="N43" s="1337"/>
      <c r="O43" s="236"/>
      <c r="P43" s="152"/>
    </row>
    <row r="44" spans="1:24" ht="27" customHeight="1">
      <c r="B44" s="163"/>
      <c r="C44" s="176"/>
      <c r="D44" s="374" t="s">
        <v>89</v>
      </c>
      <c r="E44" s="373"/>
      <c r="F44" s="375"/>
      <c r="G44" s="1319"/>
      <c r="H44" s="1320"/>
      <c r="I44" s="1320"/>
      <c r="J44" s="1320"/>
      <c r="K44" s="1320"/>
      <c r="L44" s="1320"/>
      <c r="M44" s="1320"/>
      <c r="N44" s="1321"/>
      <c r="O44" s="236"/>
      <c r="P44" s="152"/>
    </row>
    <row r="45" spans="1:24" ht="27" customHeight="1">
      <c r="B45" s="163"/>
      <c r="C45" s="176"/>
      <c r="D45" s="1316" t="s">
        <v>205</v>
      </c>
      <c r="E45" s="1317"/>
      <c r="F45" s="1318"/>
      <c r="G45" s="1319"/>
      <c r="H45" s="1320"/>
      <c r="I45" s="1320"/>
      <c r="J45" s="1320"/>
      <c r="K45" s="1320"/>
      <c r="L45" s="1320"/>
      <c r="M45" s="1320"/>
      <c r="N45" s="1321"/>
      <c r="O45" s="236"/>
      <c r="P45" s="152"/>
    </row>
    <row r="46" spans="1:24" ht="40.5" customHeight="1">
      <c r="B46" s="163"/>
      <c r="C46" s="176"/>
      <c r="D46" s="374" t="s">
        <v>90</v>
      </c>
      <c r="E46" s="373"/>
      <c r="F46" s="375"/>
      <c r="G46" s="1319"/>
      <c r="H46" s="1320"/>
      <c r="I46" s="1320"/>
      <c r="J46" s="1320"/>
      <c r="K46" s="1320"/>
      <c r="L46" s="1320"/>
      <c r="M46" s="1320"/>
      <c r="N46" s="1321"/>
      <c r="O46" s="236"/>
      <c r="P46" s="152"/>
    </row>
    <row r="47" spans="1:24" ht="15" customHeight="1">
      <c r="B47" s="163"/>
      <c r="C47" s="176"/>
      <c r="D47" s="1326" t="s">
        <v>91</v>
      </c>
      <c r="E47" s="1327"/>
      <c r="F47" s="1328"/>
      <c r="G47" s="1335"/>
      <c r="H47" s="1336"/>
      <c r="I47" s="1322" t="s">
        <v>94</v>
      </c>
      <c r="J47" s="1323"/>
      <c r="K47" s="1323"/>
      <c r="L47" s="1323"/>
      <c r="M47" s="1324"/>
      <c r="N47" s="1325"/>
      <c r="O47" s="236"/>
      <c r="P47" s="152"/>
    </row>
    <row r="48" spans="1:24" ht="15" customHeight="1">
      <c r="B48" s="163"/>
      <c r="C48" s="176"/>
      <c r="D48" s="1326" t="s">
        <v>93</v>
      </c>
      <c r="E48" s="1327"/>
      <c r="F48" s="1328"/>
      <c r="G48" s="1335"/>
      <c r="H48" s="1337"/>
      <c r="I48" s="1327" t="s">
        <v>92</v>
      </c>
      <c r="J48" s="1347"/>
      <c r="K48" s="1347"/>
      <c r="L48" s="1348"/>
      <c r="M48" s="1349"/>
      <c r="N48" s="1350"/>
      <c r="O48" s="236"/>
      <c r="P48" s="152"/>
    </row>
    <row r="49" spans="1:24" ht="27" customHeight="1">
      <c r="B49" s="163"/>
      <c r="C49" s="176"/>
      <c r="D49" s="1316" t="s">
        <v>504</v>
      </c>
      <c r="E49" s="1317"/>
      <c r="F49" s="1318"/>
      <c r="G49" s="1319"/>
      <c r="H49" s="1320"/>
      <c r="I49" s="1320"/>
      <c r="J49" s="1320"/>
      <c r="K49" s="1320"/>
      <c r="L49" s="1320"/>
      <c r="M49" s="1320"/>
      <c r="N49" s="1321"/>
      <c r="O49" s="236"/>
      <c r="P49" s="152"/>
    </row>
    <row r="50" spans="1:24" ht="9" customHeight="1" thickBot="1">
      <c r="A50" s="171"/>
      <c r="B50" s="169"/>
      <c r="C50" s="170"/>
      <c r="D50" s="170"/>
      <c r="E50" s="170"/>
      <c r="F50" s="170"/>
      <c r="G50" s="170"/>
      <c r="H50" s="170"/>
      <c r="I50" s="170"/>
      <c r="J50" s="172"/>
      <c r="K50" s="172"/>
      <c r="L50" s="172"/>
      <c r="M50" s="172"/>
      <c r="N50" s="173"/>
      <c r="O50" s="246"/>
      <c r="P50" s="174"/>
      <c r="Q50" s="142"/>
      <c r="R50" s="143"/>
      <c r="S50" s="144"/>
      <c r="T50" s="144"/>
      <c r="U50" s="144"/>
      <c r="V50" s="144"/>
      <c r="W50" s="145"/>
      <c r="X50" s="145"/>
    </row>
    <row r="51" spans="1:24" ht="12.75" customHeight="1">
      <c r="D51" s="379"/>
    </row>
    <row r="52" spans="1:24" s="178" customFormat="1">
      <c r="A52" s="165"/>
      <c r="B52" s="165"/>
      <c r="C52" s="165"/>
      <c r="D52" s="177"/>
      <c r="E52" s="177"/>
      <c r="F52" s="177"/>
      <c r="G52" s="177"/>
      <c r="H52" s="177"/>
      <c r="I52" s="177"/>
      <c r="J52" s="165"/>
      <c r="K52" s="165"/>
      <c r="L52" s="165"/>
      <c r="M52" s="165"/>
      <c r="N52" s="165"/>
      <c r="O52" s="166"/>
      <c r="P52" s="166"/>
      <c r="Q52" s="166"/>
      <c r="R52" s="165"/>
      <c r="S52" s="166"/>
      <c r="T52" s="167"/>
      <c r="U52" s="167"/>
      <c r="V52" s="167"/>
      <c r="W52" s="167"/>
      <c r="X52" s="167"/>
    </row>
    <row r="53" spans="1:24" s="178" customFormat="1">
      <c r="A53" s="165"/>
      <c r="B53" s="165"/>
      <c r="C53" s="165"/>
      <c r="D53" s="177"/>
      <c r="E53" s="177"/>
      <c r="F53" s="177"/>
      <c r="G53" s="177"/>
      <c r="H53" s="177"/>
      <c r="I53" s="177"/>
      <c r="J53" s="165"/>
      <c r="K53" s="165"/>
      <c r="L53" s="165"/>
      <c r="M53" s="165"/>
      <c r="N53" s="165"/>
      <c r="O53" s="166"/>
      <c r="P53" s="166"/>
      <c r="Q53" s="166"/>
      <c r="R53" s="165"/>
      <c r="S53" s="166"/>
      <c r="T53" s="167"/>
      <c r="U53" s="167"/>
      <c r="V53" s="167"/>
      <c r="W53" s="167"/>
      <c r="X53" s="167"/>
    </row>
    <row r="54" spans="1:24" s="178" customFormat="1">
      <c r="A54" s="165"/>
      <c r="B54" s="165"/>
      <c r="C54" s="165"/>
      <c r="D54" s="177"/>
      <c r="E54" s="177"/>
      <c r="F54" s="177"/>
      <c r="G54" s="177"/>
      <c r="H54" s="177"/>
      <c r="I54" s="177"/>
      <c r="J54" s="165"/>
      <c r="K54" s="165"/>
      <c r="L54" s="165"/>
      <c r="M54" s="165"/>
      <c r="N54" s="165"/>
      <c r="O54" s="166"/>
      <c r="P54" s="166"/>
      <c r="Q54" s="166"/>
      <c r="R54" s="165"/>
      <c r="S54" s="166"/>
      <c r="T54" s="167"/>
      <c r="U54" s="167"/>
      <c r="V54" s="167"/>
      <c r="W54" s="167"/>
      <c r="X54" s="167"/>
    </row>
    <row r="55" spans="1:24" s="178" customFormat="1">
      <c r="A55" s="165"/>
      <c r="B55" s="165"/>
      <c r="C55" s="165"/>
      <c r="D55" s="177"/>
      <c r="E55" s="177"/>
      <c r="F55" s="177"/>
      <c r="G55" s="177"/>
      <c r="H55" s="177"/>
      <c r="I55" s="177"/>
      <c r="J55" s="165"/>
      <c r="K55" s="165"/>
      <c r="L55" s="165"/>
      <c r="M55" s="165"/>
      <c r="N55" s="165"/>
      <c r="O55" s="166"/>
      <c r="P55" s="166"/>
      <c r="Q55" s="166"/>
      <c r="R55" s="165"/>
      <c r="S55" s="166"/>
      <c r="T55" s="167"/>
      <c r="U55" s="167"/>
      <c r="V55" s="167"/>
      <c r="W55" s="167"/>
      <c r="X55" s="167"/>
    </row>
    <row r="56" spans="1:24" s="178" customFormat="1">
      <c r="A56" s="165"/>
      <c r="B56" s="165"/>
      <c r="C56" s="165"/>
      <c r="D56" s="177"/>
      <c r="E56" s="177"/>
      <c r="F56" s="177"/>
      <c r="G56" s="177"/>
      <c r="H56" s="177"/>
      <c r="I56" s="177"/>
      <c r="J56" s="165"/>
      <c r="K56" s="165"/>
      <c r="L56" s="165"/>
      <c r="M56" s="165"/>
      <c r="N56" s="165"/>
      <c r="O56" s="166"/>
      <c r="P56" s="166"/>
      <c r="Q56" s="166"/>
      <c r="R56" s="165"/>
      <c r="S56" s="166"/>
      <c r="T56" s="167"/>
      <c r="U56" s="167"/>
      <c r="V56" s="167"/>
      <c r="W56" s="167"/>
      <c r="X56" s="167"/>
    </row>
    <row r="57" spans="1:24" s="178" customFormat="1">
      <c r="A57" s="165"/>
      <c r="B57" s="165"/>
      <c r="C57" s="165"/>
      <c r="D57" s="177"/>
      <c r="E57" s="177"/>
      <c r="F57" s="177"/>
      <c r="G57" s="177"/>
      <c r="H57" s="177"/>
      <c r="I57" s="177"/>
      <c r="J57" s="165"/>
      <c r="K57" s="165"/>
      <c r="L57" s="165"/>
      <c r="M57" s="165"/>
      <c r="N57" s="165"/>
      <c r="O57" s="166"/>
      <c r="P57" s="166"/>
      <c r="Q57" s="166"/>
      <c r="R57" s="165"/>
      <c r="S57" s="166"/>
      <c r="T57" s="167"/>
      <c r="U57" s="167"/>
      <c r="V57" s="167"/>
      <c r="W57" s="167"/>
      <c r="X57" s="167"/>
    </row>
    <row r="58" spans="1:24" s="178" customFormat="1">
      <c r="A58" s="165"/>
      <c r="B58" s="165"/>
      <c r="C58" s="165"/>
      <c r="D58" s="177"/>
      <c r="E58" s="177"/>
      <c r="F58" s="177"/>
      <c r="G58" s="177"/>
      <c r="H58" s="177"/>
      <c r="I58" s="177"/>
      <c r="J58" s="165"/>
      <c r="K58" s="165"/>
      <c r="L58" s="165"/>
      <c r="M58" s="165"/>
      <c r="N58" s="165"/>
      <c r="O58" s="166"/>
      <c r="P58" s="166"/>
      <c r="Q58" s="166"/>
      <c r="R58" s="165"/>
      <c r="S58" s="166"/>
      <c r="T58" s="167"/>
      <c r="U58" s="167"/>
      <c r="V58" s="167"/>
      <c r="W58" s="167"/>
      <c r="X58" s="167"/>
    </row>
    <row r="59" spans="1:24" s="178" customFormat="1">
      <c r="A59" s="165"/>
      <c r="B59" s="165"/>
      <c r="C59" s="165"/>
      <c r="D59" s="177"/>
      <c r="E59" s="177"/>
      <c r="F59" s="177"/>
      <c r="G59" s="177"/>
      <c r="H59" s="177"/>
      <c r="I59" s="177"/>
      <c r="J59" s="165"/>
      <c r="K59" s="165"/>
      <c r="L59" s="165"/>
      <c r="M59" s="165"/>
      <c r="N59" s="165"/>
      <c r="O59" s="166"/>
      <c r="P59" s="166"/>
      <c r="Q59" s="166"/>
      <c r="R59" s="165"/>
      <c r="S59" s="166"/>
      <c r="T59" s="167"/>
      <c r="U59" s="167"/>
      <c r="V59" s="167"/>
      <c r="W59" s="167"/>
      <c r="X59" s="167"/>
    </row>
    <row r="60" spans="1:24" s="178" customFormat="1">
      <c r="A60" s="165"/>
      <c r="B60" s="165"/>
      <c r="C60" s="165"/>
      <c r="D60" s="177"/>
      <c r="E60" s="177"/>
      <c r="F60" s="177"/>
      <c r="G60" s="177"/>
      <c r="H60" s="177"/>
      <c r="I60" s="177"/>
      <c r="J60" s="165"/>
      <c r="K60" s="165"/>
      <c r="L60" s="165"/>
      <c r="M60" s="165"/>
      <c r="N60" s="165"/>
      <c r="O60" s="166"/>
      <c r="P60" s="166"/>
      <c r="Q60" s="166"/>
      <c r="R60" s="165"/>
      <c r="S60" s="166"/>
      <c r="T60" s="167"/>
      <c r="U60" s="167"/>
      <c r="V60" s="167"/>
      <c r="W60" s="167"/>
      <c r="X60" s="167"/>
    </row>
    <row r="61" spans="1:24" s="178" customFormat="1">
      <c r="A61" s="165"/>
      <c r="B61" s="165"/>
      <c r="C61" s="165"/>
      <c r="D61" s="177"/>
      <c r="E61" s="177"/>
      <c r="F61" s="177"/>
      <c r="G61" s="177"/>
      <c r="H61" s="177"/>
      <c r="I61" s="177"/>
      <c r="J61" s="165"/>
      <c r="K61" s="165"/>
      <c r="L61" s="165"/>
      <c r="M61" s="165"/>
      <c r="N61" s="165"/>
      <c r="O61" s="166"/>
      <c r="P61" s="166"/>
      <c r="Q61" s="166"/>
      <c r="R61" s="165"/>
      <c r="S61" s="166"/>
      <c r="T61" s="167"/>
      <c r="U61" s="167"/>
      <c r="V61" s="167"/>
      <c r="W61" s="167"/>
      <c r="X61" s="167"/>
    </row>
    <row r="62" spans="1:24" s="178" customFormat="1">
      <c r="A62" s="165"/>
      <c r="B62" s="165"/>
      <c r="C62" s="165"/>
      <c r="D62" s="177"/>
      <c r="E62" s="177"/>
      <c r="F62" s="177"/>
      <c r="G62" s="177"/>
      <c r="H62" s="177"/>
      <c r="I62" s="177"/>
      <c r="J62" s="165"/>
      <c r="K62" s="165"/>
      <c r="L62" s="165"/>
      <c r="M62" s="165"/>
      <c r="N62" s="165"/>
      <c r="O62" s="166"/>
      <c r="P62" s="166"/>
      <c r="Q62" s="166"/>
      <c r="R62" s="165"/>
      <c r="S62" s="166"/>
      <c r="T62" s="167"/>
      <c r="U62" s="167"/>
      <c r="V62" s="167"/>
      <c r="W62" s="167"/>
      <c r="X62" s="167"/>
    </row>
    <row r="63" spans="1:24" s="178" customFormat="1">
      <c r="A63" s="165"/>
      <c r="B63" s="165"/>
      <c r="C63" s="165"/>
      <c r="D63" s="177"/>
      <c r="E63" s="177"/>
      <c r="F63" s="177"/>
      <c r="G63" s="177"/>
      <c r="H63" s="177"/>
      <c r="I63" s="177"/>
      <c r="J63" s="165"/>
      <c r="K63" s="165"/>
      <c r="L63" s="165"/>
      <c r="M63" s="165"/>
      <c r="N63" s="165"/>
      <c r="O63" s="166"/>
      <c r="P63" s="166"/>
      <c r="Q63" s="166"/>
      <c r="R63" s="165"/>
      <c r="S63" s="166"/>
      <c r="T63" s="167"/>
      <c r="U63" s="167"/>
      <c r="V63" s="167"/>
      <c r="W63" s="167"/>
      <c r="X63" s="167"/>
    </row>
    <row r="64" spans="1:24" s="178" customFormat="1">
      <c r="A64" s="165"/>
      <c r="B64" s="165"/>
      <c r="C64" s="165"/>
      <c r="D64" s="177"/>
      <c r="E64" s="177"/>
      <c r="F64" s="177"/>
      <c r="G64" s="177"/>
      <c r="H64" s="177"/>
      <c r="I64" s="177"/>
      <c r="J64" s="165"/>
      <c r="K64" s="165"/>
      <c r="L64" s="165"/>
      <c r="M64" s="165"/>
      <c r="N64" s="165"/>
      <c r="O64" s="166"/>
      <c r="P64" s="166"/>
      <c r="Q64" s="166"/>
      <c r="R64" s="165"/>
      <c r="S64" s="166"/>
      <c r="T64" s="167"/>
      <c r="U64" s="167"/>
      <c r="V64" s="167"/>
      <c r="W64" s="167"/>
      <c r="X64" s="167"/>
    </row>
    <row r="65" spans="1:24" s="178" customFormat="1">
      <c r="A65" s="165"/>
      <c r="B65" s="165"/>
      <c r="C65" s="165"/>
      <c r="D65" s="177"/>
      <c r="E65" s="177"/>
      <c r="F65" s="177"/>
      <c r="G65" s="177"/>
      <c r="H65" s="177"/>
      <c r="I65" s="177"/>
      <c r="J65" s="165"/>
      <c r="K65" s="165"/>
      <c r="L65" s="165"/>
      <c r="M65" s="165"/>
      <c r="N65" s="165"/>
      <c r="O65" s="166"/>
      <c r="P65" s="166"/>
      <c r="Q65" s="166"/>
      <c r="R65" s="165"/>
      <c r="S65" s="166"/>
      <c r="T65" s="167"/>
      <c r="U65" s="167"/>
      <c r="V65" s="167"/>
      <c r="W65" s="167"/>
      <c r="X65" s="167"/>
    </row>
    <row r="66" spans="1:24" s="178" customFormat="1">
      <c r="A66" s="165"/>
      <c r="B66" s="165"/>
      <c r="C66" s="165"/>
      <c r="D66" s="177"/>
      <c r="E66" s="177"/>
      <c r="F66" s="177"/>
      <c r="G66" s="177"/>
      <c r="H66" s="177"/>
      <c r="I66" s="177"/>
      <c r="J66" s="165"/>
      <c r="K66" s="165"/>
      <c r="L66" s="165"/>
      <c r="M66" s="165"/>
      <c r="N66" s="165"/>
      <c r="O66" s="166"/>
      <c r="P66" s="166"/>
      <c r="Q66" s="166"/>
      <c r="R66" s="165"/>
      <c r="S66" s="166"/>
      <c r="T66" s="167"/>
      <c r="U66" s="167"/>
      <c r="V66" s="167"/>
      <c r="W66" s="167"/>
      <c r="X66" s="167"/>
    </row>
    <row r="67" spans="1:24" s="178" customFormat="1">
      <c r="A67" s="165"/>
      <c r="B67" s="165"/>
      <c r="C67" s="165"/>
      <c r="D67" s="177"/>
      <c r="E67" s="177"/>
      <c r="F67" s="177"/>
      <c r="G67" s="177"/>
      <c r="H67" s="177"/>
      <c r="I67" s="177"/>
      <c r="J67" s="165"/>
      <c r="K67" s="165"/>
      <c r="L67" s="165"/>
      <c r="M67" s="165"/>
      <c r="N67" s="165"/>
      <c r="O67" s="166"/>
      <c r="P67" s="166"/>
      <c r="Q67" s="166"/>
      <c r="R67" s="165"/>
      <c r="S67" s="166"/>
      <c r="T67" s="167"/>
      <c r="U67" s="167"/>
      <c r="V67" s="167"/>
      <c r="W67" s="167"/>
      <c r="X67" s="167"/>
    </row>
    <row r="68" spans="1:24" s="178" customFormat="1">
      <c r="A68" s="165"/>
      <c r="B68" s="165"/>
      <c r="C68" s="165"/>
      <c r="D68" s="177"/>
      <c r="E68" s="177"/>
      <c r="F68" s="177"/>
      <c r="G68" s="177"/>
      <c r="H68" s="177"/>
      <c r="I68" s="177"/>
      <c r="J68" s="165"/>
      <c r="K68" s="165"/>
      <c r="L68" s="165"/>
      <c r="M68" s="165"/>
      <c r="N68" s="165"/>
      <c r="O68" s="166"/>
      <c r="P68" s="166"/>
      <c r="Q68" s="166"/>
      <c r="R68" s="165"/>
      <c r="S68" s="166"/>
      <c r="T68" s="167"/>
      <c r="U68" s="167"/>
      <c r="V68" s="167"/>
      <c r="W68" s="167"/>
      <c r="X68" s="167"/>
    </row>
    <row r="69" spans="1:24" s="178" customFormat="1">
      <c r="A69" s="165"/>
      <c r="B69" s="165"/>
      <c r="C69" s="165"/>
      <c r="D69" s="177"/>
      <c r="E69" s="177"/>
      <c r="F69" s="177"/>
      <c r="G69" s="177"/>
      <c r="H69" s="177"/>
      <c r="I69" s="177"/>
      <c r="J69" s="165"/>
      <c r="K69" s="165"/>
      <c r="L69" s="165"/>
      <c r="M69" s="165"/>
      <c r="N69" s="165"/>
      <c r="O69" s="166"/>
      <c r="P69" s="166"/>
      <c r="Q69" s="166"/>
      <c r="R69" s="165"/>
      <c r="S69" s="166"/>
      <c r="T69" s="167"/>
      <c r="U69" s="167"/>
      <c r="V69" s="167"/>
      <c r="W69" s="167"/>
      <c r="X69" s="167"/>
    </row>
    <row r="70" spans="1:24" s="178" customFormat="1">
      <c r="A70" s="165"/>
      <c r="B70" s="165"/>
      <c r="C70" s="165"/>
      <c r="D70" s="177"/>
      <c r="E70" s="177"/>
      <c r="F70" s="177"/>
      <c r="G70" s="177"/>
      <c r="H70" s="177"/>
      <c r="I70" s="177"/>
      <c r="J70" s="165"/>
      <c r="K70" s="165"/>
      <c r="L70" s="165"/>
      <c r="M70" s="165"/>
      <c r="N70" s="165"/>
      <c r="O70" s="166"/>
      <c r="P70" s="166"/>
      <c r="Q70" s="166"/>
      <c r="R70" s="165"/>
      <c r="S70" s="166"/>
      <c r="T70" s="167"/>
      <c r="U70" s="167"/>
      <c r="V70" s="167"/>
      <c r="W70" s="167"/>
      <c r="X70" s="167"/>
    </row>
    <row r="71" spans="1:24" s="178" customFormat="1">
      <c r="A71" s="165"/>
      <c r="B71" s="165"/>
      <c r="C71" s="165"/>
      <c r="D71" s="177"/>
      <c r="E71" s="177"/>
      <c r="F71" s="177"/>
      <c r="G71" s="177"/>
      <c r="H71" s="177"/>
      <c r="I71" s="177"/>
      <c r="J71" s="165"/>
      <c r="K71" s="165"/>
      <c r="L71" s="165"/>
      <c r="M71" s="165"/>
      <c r="N71" s="165"/>
      <c r="O71" s="166"/>
      <c r="P71" s="166"/>
      <c r="Q71" s="166"/>
      <c r="R71" s="165"/>
      <c r="S71" s="166"/>
      <c r="T71" s="167"/>
      <c r="U71" s="167"/>
      <c r="V71" s="167"/>
      <c r="W71" s="167"/>
      <c r="X71" s="167"/>
    </row>
    <row r="72" spans="1:24" s="178" customFormat="1">
      <c r="A72" s="165"/>
      <c r="B72" s="165"/>
      <c r="C72" s="165"/>
      <c r="D72" s="177"/>
      <c r="E72" s="177"/>
      <c r="F72" s="177"/>
      <c r="G72" s="177"/>
      <c r="H72" s="177"/>
      <c r="I72" s="177"/>
      <c r="J72" s="165"/>
      <c r="K72" s="165"/>
      <c r="L72" s="165"/>
      <c r="M72" s="165"/>
      <c r="N72" s="165"/>
      <c r="O72" s="166"/>
      <c r="P72" s="166"/>
      <c r="Q72" s="166"/>
      <c r="R72" s="165"/>
      <c r="S72" s="166"/>
      <c r="T72" s="167"/>
      <c r="U72" s="167"/>
      <c r="V72" s="167"/>
      <c r="W72" s="167"/>
      <c r="X72" s="167"/>
    </row>
    <row r="73" spans="1:24" s="178" customFormat="1">
      <c r="A73" s="165"/>
      <c r="B73" s="165"/>
      <c r="C73" s="165"/>
      <c r="D73" s="177"/>
      <c r="E73" s="177"/>
      <c r="F73" s="177"/>
      <c r="G73" s="177"/>
      <c r="H73" s="177"/>
      <c r="I73" s="177"/>
      <c r="J73" s="165"/>
      <c r="K73" s="165"/>
      <c r="L73" s="165"/>
      <c r="M73" s="165"/>
      <c r="N73" s="165"/>
      <c r="O73" s="166"/>
      <c r="P73" s="166"/>
      <c r="Q73" s="166"/>
      <c r="R73" s="165"/>
      <c r="S73" s="166"/>
      <c r="T73" s="167"/>
      <c r="U73" s="167"/>
      <c r="V73" s="167"/>
      <c r="W73" s="167"/>
      <c r="X73" s="167"/>
    </row>
    <row r="74" spans="1:24" s="178" customFormat="1">
      <c r="A74" s="165"/>
      <c r="B74" s="165"/>
      <c r="C74" s="165"/>
      <c r="D74" s="177"/>
      <c r="E74" s="177"/>
      <c r="F74" s="177"/>
      <c r="G74" s="177"/>
      <c r="H74" s="177"/>
      <c r="I74" s="177"/>
      <c r="J74" s="165"/>
      <c r="K74" s="165"/>
      <c r="L74" s="165"/>
      <c r="M74" s="165"/>
      <c r="N74" s="165"/>
      <c r="O74" s="166"/>
      <c r="P74" s="166"/>
      <c r="Q74" s="166"/>
      <c r="R74" s="165"/>
      <c r="S74" s="166"/>
      <c r="T74" s="167"/>
      <c r="U74" s="167"/>
      <c r="V74" s="167"/>
      <c r="W74" s="167"/>
      <c r="X74" s="167"/>
    </row>
    <row r="75" spans="1:24" s="178" customFormat="1">
      <c r="A75" s="165"/>
      <c r="B75" s="165"/>
      <c r="C75" s="165"/>
      <c r="D75" s="177"/>
      <c r="E75" s="177"/>
      <c r="F75" s="177"/>
      <c r="G75" s="177"/>
      <c r="H75" s="177"/>
      <c r="I75" s="177"/>
      <c r="J75" s="165"/>
      <c r="K75" s="165"/>
      <c r="L75" s="165"/>
      <c r="M75" s="165"/>
      <c r="N75" s="165"/>
      <c r="O75" s="166"/>
      <c r="P75" s="166"/>
      <c r="Q75" s="166"/>
      <c r="R75" s="165"/>
      <c r="S75" s="166"/>
      <c r="T75" s="167"/>
      <c r="U75" s="167"/>
      <c r="V75" s="167"/>
      <c r="W75" s="167"/>
      <c r="X75" s="167"/>
    </row>
    <row r="76" spans="1:24" s="178" customFormat="1">
      <c r="A76" s="165"/>
      <c r="B76" s="165"/>
      <c r="C76" s="165"/>
      <c r="D76" s="177"/>
      <c r="E76" s="177"/>
      <c r="F76" s="177"/>
      <c r="G76" s="177"/>
      <c r="H76" s="177"/>
      <c r="I76" s="177"/>
      <c r="J76" s="165"/>
      <c r="K76" s="165"/>
      <c r="L76" s="165"/>
      <c r="M76" s="165"/>
      <c r="N76" s="165"/>
      <c r="O76" s="166"/>
      <c r="P76" s="166"/>
      <c r="Q76" s="166"/>
      <c r="R76" s="165"/>
      <c r="S76" s="166"/>
      <c r="T76" s="167"/>
      <c r="U76" s="167"/>
      <c r="V76" s="167"/>
      <c r="W76" s="167"/>
      <c r="X76" s="167"/>
    </row>
    <row r="77" spans="1:24" s="178" customFormat="1">
      <c r="A77" s="165"/>
      <c r="B77" s="165"/>
      <c r="C77" s="165"/>
      <c r="D77" s="177"/>
      <c r="E77" s="177"/>
      <c r="F77" s="177"/>
      <c r="G77" s="177"/>
      <c r="H77" s="177"/>
      <c r="I77" s="177"/>
      <c r="J77" s="165"/>
      <c r="K77" s="165"/>
      <c r="L77" s="165"/>
      <c r="M77" s="165"/>
      <c r="N77" s="165"/>
      <c r="O77" s="166"/>
      <c r="P77" s="166"/>
      <c r="Q77" s="166"/>
      <c r="R77" s="165"/>
      <c r="S77" s="166"/>
      <c r="T77" s="167"/>
      <c r="U77" s="167"/>
      <c r="V77" s="167"/>
      <c r="W77" s="167"/>
      <c r="X77" s="167"/>
    </row>
    <row r="78" spans="1:24" s="178" customFormat="1">
      <c r="A78" s="165"/>
      <c r="B78" s="165"/>
      <c r="C78" s="165"/>
      <c r="D78" s="177"/>
      <c r="E78" s="177"/>
      <c r="F78" s="177"/>
      <c r="G78" s="177"/>
      <c r="H78" s="177"/>
      <c r="I78" s="177"/>
      <c r="J78" s="165"/>
      <c r="K78" s="165"/>
      <c r="L78" s="165"/>
      <c r="M78" s="165"/>
      <c r="N78" s="165"/>
      <c r="O78" s="166"/>
      <c r="P78" s="166"/>
      <c r="Q78" s="166"/>
      <c r="R78" s="165"/>
      <c r="S78" s="166"/>
      <c r="T78" s="167"/>
      <c r="U78" s="167"/>
      <c r="V78" s="167"/>
      <c r="W78" s="167"/>
      <c r="X78" s="167"/>
    </row>
    <row r="79" spans="1:24">
      <c r="B79" s="165"/>
      <c r="C79" s="165"/>
      <c r="D79" s="177"/>
      <c r="E79" s="177"/>
      <c r="F79" s="177"/>
      <c r="G79" s="177"/>
      <c r="H79" s="177"/>
      <c r="I79" s="177"/>
      <c r="J79" s="165"/>
      <c r="K79" s="165"/>
      <c r="L79" s="165"/>
      <c r="M79" s="165"/>
      <c r="N79" s="165"/>
      <c r="O79" s="166"/>
      <c r="P79" s="166"/>
      <c r="Q79" s="166"/>
    </row>
    <row r="80" spans="1:24">
      <c r="B80" s="165"/>
      <c r="C80" s="165"/>
      <c r="D80" s="177"/>
      <c r="E80" s="177"/>
      <c r="F80" s="177"/>
      <c r="G80" s="177"/>
      <c r="H80" s="177"/>
      <c r="I80" s="177"/>
      <c r="J80" s="165"/>
      <c r="K80" s="165"/>
      <c r="L80" s="165"/>
      <c r="M80" s="165"/>
      <c r="N80" s="165"/>
      <c r="O80" s="166"/>
      <c r="P80" s="166"/>
      <c r="Q80" s="166"/>
    </row>
    <row r="81" spans="2:17">
      <c r="B81" s="165"/>
      <c r="C81" s="165"/>
      <c r="D81" s="177"/>
      <c r="E81" s="177"/>
      <c r="F81" s="177"/>
      <c r="G81" s="177"/>
      <c r="H81" s="177"/>
      <c r="I81" s="177"/>
      <c r="J81" s="165"/>
      <c r="K81" s="165"/>
      <c r="L81" s="165"/>
      <c r="M81" s="165"/>
      <c r="N81" s="165"/>
      <c r="O81" s="166"/>
      <c r="P81" s="166"/>
      <c r="Q81" s="166"/>
    </row>
    <row r="82" spans="2:17">
      <c r="B82" s="165"/>
      <c r="C82" s="165"/>
      <c r="D82" s="177"/>
      <c r="E82" s="177"/>
      <c r="F82" s="177"/>
      <c r="G82" s="177"/>
      <c r="H82" s="177"/>
      <c r="I82" s="177"/>
      <c r="J82" s="165"/>
      <c r="K82" s="165"/>
      <c r="L82" s="165"/>
      <c r="M82" s="165"/>
      <c r="N82" s="165"/>
      <c r="O82" s="166"/>
      <c r="P82" s="166"/>
      <c r="Q82" s="166"/>
    </row>
    <row r="83" spans="2:17">
      <c r="B83" s="165"/>
      <c r="C83" s="165"/>
      <c r="D83" s="177"/>
      <c r="E83" s="177"/>
      <c r="F83" s="177"/>
      <c r="G83" s="177"/>
      <c r="H83" s="177"/>
      <c r="I83" s="177"/>
      <c r="J83" s="165"/>
      <c r="K83" s="165"/>
      <c r="L83" s="165"/>
      <c r="M83" s="165"/>
      <c r="N83" s="165"/>
      <c r="O83" s="166"/>
      <c r="P83" s="166"/>
      <c r="Q83" s="166"/>
    </row>
    <row r="84" spans="2:17">
      <c r="B84" s="165"/>
      <c r="C84" s="165"/>
      <c r="D84" s="177"/>
      <c r="E84" s="177"/>
      <c r="F84" s="177"/>
      <c r="G84" s="177"/>
      <c r="H84" s="177"/>
      <c r="I84" s="177"/>
      <c r="J84" s="165"/>
      <c r="K84" s="165"/>
      <c r="L84" s="165"/>
      <c r="M84" s="165"/>
      <c r="N84" s="165"/>
      <c r="O84" s="166"/>
      <c r="P84" s="166"/>
      <c r="Q84" s="166"/>
    </row>
    <row r="85" spans="2:17">
      <c r="B85" s="165"/>
      <c r="C85" s="165"/>
      <c r="D85" s="177"/>
      <c r="E85" s="177"/>
      <c r="F85" s="177"/>
      <c r="G85" s="177"/>
      <c r="H85" s="177"/>
      <c r="I85" s="177"/>
      <c r="J85" s="165"/>
      <c r="K85" s="165"/>
      <c r="L85" s="165"/>
      <c r="M85" s="165"/>
      <c r="N85" s="165"/>
      <c r="O85" s="166"/>
      <c r="P85" s="166"/>
      <c r="Q85" s="166"/>
    </row>
    <row r="86" spans="2:17">
      <c r="B86" s="165"/>
      <c r="C86" s="165"/>
      <c r="D86" s="177"/>
      <c r="E86" s="177"/>
      <c r="F86" s="177"/>
      <c r="G86" s="177"/>
      <c r="H86" s="177"/>
      <c r="I86" s="177"/>
      <c r="J86" s="165"/>
      <c r="K86" s="165"/>
      <c r="L86" s="165"/>
      <c r="M86" s="165"/>
      <c r="N86" s="165"/>
      <c r="O86" s="166"/>
      <c r="P86" s="166"/>
      <c r="Q86" s="166"/>
    </row>
    <row r="87" spans="2:17">
      <c r="B87" s="165"/>
      <c r="C87" s="165"/>
      <c r="D87" s="177"/>
      <c r="E87" s="177"/>
      <c r="F87" s="177"/>
      <c r="G87" s="177"/>
      <c r="H87" s="177"/>
      <c r="I87" s="177"/>
      <c r="J87" s="165"/>
      <c r="K87" s="165"/>
      <c r="L87" s="165"/>
      <c r="M87" s="165"/>
      <c r="N87" s="165"/>
      <c r="O87" s="166"/>
      <c r="P87" s="166"/>
      <c r="Q87" s="166"/>
    </row>
    <row r="88" spans="2:17">
      <c r="B88" s="165"/>
      <c r="C88" s="165"/>
      <c r="D88" s="177"/>
      <c r="E88" s="177"/>
      <c r="F88" s="177"/>
      <c r="G88" s="177"/>
      <c r="H88" s="177"/>
      <c r="I88" s="177"/>
      <c r="J88" s="165"/>
      <c r="K88" s="165"/>
      <c r="L88" s="165"/>
      <c r="M88" s="165"/>
      <c r="N88" s="165"/>
      <c r="O88" s="166"/>
      <c r="P88" s="166"/>
      <c r="Q88" s="166"/>
    </row>
    <row r="89" spans="2:17">
      <c r="B89" s="165"/>
      <c r="C89" s="165"/>
      <c r="D89" s="177"/>
      <c r="E89" s="177"/>
      <c r="F89" s="177"/>
      <c r="G89" s="177"/>
      <c r="H89" s="177"/>
      <c r="I89" s="177"/>
      <c r="J89" s="165"/>
      <c r="K89" s="165"/>
      <c r="L89" s="165"/>
      <c r="M89" s="165"/>
      <c r="N89" s="165"/>
      <c r="O89" s="166"/>
      <c r="P89" s="166"/>
      <c r="Q89" s="166"/>
    </row>
    <row r="90" spans="2:17">
      <c r="B90" s="165"/>
      <c r="C90" s="165"/>
      <c r="D90" s="177"/>
      <c r="E90" s="177"/>
      <c r="F90" s="177"/>
      <c r="G90" s="177"/>
      <c r="H90" s="177"/>
      <c r="I90" s="177"/>
      <c r="J90" s="165"/>
      <c r="K90" s="165"/>
      <c r="L90" s="165"/>
      <c r="M90" s="165"/>
      <c r="N90" s="165"/>
      <c r="O90" s="166"/>
      <c r="P90" s="166"/>
      <c r="Q90" s="166"/>
    </row>
    <row r="91" spans="2:17">
      <c r="B91" s="165"/>
      <c r="C91" s="165"/>
      <c r="D91" s="177"/>
      <c r="E91" s="177"/>
      <c r="F91" s="177"/>
      <c r="G91" s="177"/>
      <c r="H91" s="177"/>
      <c r="I91" s="177"/>
      <c r="J91" s="165"/>
      <c r="K91" s="165"/>
      <c r="L91" s="165"/>
      <c r="M91" s="165"/>
      <c r="N91" s="165"/>
      <c r="O91" s="166"/>
      <c r="P91" s="166"/>
      <c r="Q91" s="166"/>
    </row>
    <row r="92" spans="2:17">
      <c r="B92" s="165"/>
      <c r="C92" s="165"/>
      <c r="D92" s="177"/>
      <c r="E92" s="177"/>
      <c r="F92" s="177"/>
      <c r="G92" s="177"/>
      <c r="H92" s="177"/>
      <c r="I92" s="177"/>
      <c r="J92" s="165"/>
      <c r="K92" s="165"/>
      <c r="L92" s="165"/>
      <c r="M92" s="165"/>
      <c r="N92" s="165"/>
      <c r="O92" s="166"/>
      <c r="P92" s="166"/>
      <c r="Q92" s="166"/>
    </row>
    <row r="93" spans="2:17">
      <c r="B93" s="165"/>
      <c r="C93" s="165"/>
      <c r="D93" s="177"/>
      <c r="E93" s="177"/>
      <c r="F93" s="177"/>
      <c r="G93" s="177"/>
      <c r="H93" s="177"/>
      <c r="I93" s="177"/>
      <c r="J93" s="165"/>
      <c r="K93" s="165"/>
      <c r="L93" s="165"/>
      <c r="M93" s="165"/>
      <c r="N93" s="165"/>
      <c r="O93" s="166"/>
      <c r="P93" s="166"/>
      <c r="Q93" s="166"/>
    </row>
    <row r="94" spans="2:17">
      <c r="B94" s="165"/>
      <c r="C94" s="165"/>
      <c r="D94" s="177"/>
      <c r="E94" s="177"/>
      <c r="F94" s="177"/>
      <c r="G94" s="177"/>
      <c r="H94" s="177"/>
      <c r="I94" s="177"/>
      <c r="J94" s="165"/>
      <c r="K94" s="165"/>
      <c r="L94" s="165"/>
      <c r="M94" s="165"/>
      <c r="N94" s="165"/>
      <c r="O94" s="166"/>
      <c r="P94" s="166"/>
      <c r="Q94" s="166"/>
    </row>
    <row r="95" spans="2:17">
      <c r="B95" s="165"/>
      <c r="C95" s="165"/>
      <c r="D95" s="177"/>
      <c r="E95" s="177"/>
      <c r="F95" s="177"/>
      <c r="G95" s="177"/>
      <c r="H95" s="177"/>
      <c r="I95" s="177"/>
      <c r="J95" s="165"/>
      <c r="K95" s="165"/>
      <c r="L95" s="165"/>
      <c r="M95" s="165"/>
      <c r="N95" s="165"/>
      <c r="O95" s="166"/>
      <c r="P95" s="166"/>
      <c r="Q95" s="166"/>
    </row>
    <row r="96" spans="2:17">
      <c r="B96" s="165"/>
      <c r="C96" s="165"/>
      <c r="D96" s="177"/>
      <c r="E96" s="177"/>
      <c r="F96" s="177"/>
      <c r="G96" s="177"/>
      <c r="H96" s="177"/>
      <c r="I96" s="177"/>
      <c r="J96" s="165"/>
      <c r="K96" s="165"/>
      <c r="L96" s="165"/>
      <c r="M96" s="165"/>
      <c r="N96" s="165"/>
      <c r="O96" s="166"/>
      <c r="P96" s="166"/>
      <c r="Q96" s="166"/>
    </row>
    <row r="97" spans="2:17">
      <c r="B97" s="165"/>
      <c r="C97" s="165"/>
      <c r="D97" s="177"/>
      <c r="E97" s="177"/>
      <c r="F97" s="177"/>
      <c r="G97" s="177"/>
      <c r="H97" s="177"/>
      <c r="I97" s="177"/>
      <c r="J97" s="165"/>
      <c r="K97" s="165"/>
      <c r="L97" s="165"/>
      <c r="M97" s="165"/>
      <c r="N97" s="165"/>
      <c r="O97" s="166"/>
      <c r="P97" s="166"/>
      <c r="Q97" s="166"/>
    </row>
    <row r="98" spans="2:17">
      <c r="B98" s="165"/>
      <c r="C98" s="165"/>
      <c r="D98" s="177"/>
      <c r="E98" s="177"/>
      <c r="F98" s="177"/>
      <c r="G98" s="177"/>
      <c r="H98" s="177"/>
      <c r="I98" s="177"/>
      <c r="J98" s="165"/>
      <c r="K98" s="165"/>
      <c r="L98" s="165"/>
      <c r="M98" s="165"/>
      <c r="N98" s="165"/>
      <c r="O98" s="166"/>
      <c r="P98" s="166"/>
      <c r="Q98" s="166"/>
    </row>
    <row r="99" spans="2:17">
      <c r="B99" s="165"/>
      <c r="C99" s="165"/>
      <c r="D99" s="177"/>
      <c r="E99" s="177"/>
      <c r="F99" s="177"/>
      <c r="G99" s="177"/>
      <c r="H99" s="177"/>
      <c r="I99" s="177"/>
      <c r="J99" s="165"/>
      <c r="K99" s="165"/>
      <c r="L99" s="165"/>
      <c r="M99" s="165"/>
      <c r="N99" s="165"/>
      <c r="O99" s="166"/>
      <c r="P99" s="166"/>
      <c r="Q99" s="166"/>
    </row>
    <row r="100" spans="2:17">
      <c r="B100" s="165"/>
      <c r="C100" s="165"/>
      <c r="D100" s="177"/>
      <c r="E100" s="177"/>
      <c r="F100" s="177"/>
      <c r="G100" s="177"/>
      <c r="H100" s="177"/>
      <c r="I100" s="177"/>
      <c r="J100" s="165"/>
      <c r="K100" s="165"/>
      <c r="L100" s="165"/>
      <c r="M100" s="165"/>
      <c r="N100" s="165"/>
      <c r="O100" s="166"/>
      <c r="P100" s="166"/>
      <c r="Q100" s="166"/>
    </row>
    <row r="101" spans="2:17">
      <c r="B101" s="165"/>
      <c r="C101" s="165"/>
      <c r="D101" s="177"/>
      <c r="E101" s="177"/>
      <c r="F101" s="177"/>
      <c r="G101" s="177"/>
      <c r="H101" s="177"/>
      <c r="I101" s="177"/>
      <c r="J101" s="165"/>
      <c r="K101" s="165"/>
      <c r="L101" s="165"/>
      <c r="M101" s="165"/>
      <c r="N101" s="165"/>
      <c r="O101" s="166"/>
      <c r="P101" s="166"/>
      <c r="Q101" s="166"/>
    </row>
    <row r="102" spans="2:17">
      <c r="B102" s="165"/>
      <c r="C102" s="165"/>
      <c r="D102" s="177"/>
      <c r="E102" s="177"/>
      <c r="F102" s="177"/>
      <c r="G102" s="177"/>
      <c r="H102" s="177"/>
      <c r="I102" s="177"/>
      <c r="J102" s="165"/>
      <c r="K102" s="165"/>
      <c r="L102" s="165"/>
      <c r="M102" s="165"/>
      <c r="N102" s="165"/>
      <c r="O102" s="166"/>
      <c r="P102" s="166"/>
      <c r="Q102" s="166"/>
    </row>
    <row r="103" spans="2:17">
      <c r="B103" s="165"/>
      <c r="C103" s="165"/>
      <c r="D103" s="177"/>
      <c r="E103" s="177"/>
      <c r="F103" s="177"/>
      <c r="G103" s="177"/>
      <c r="H103" s="177"/>
      <c r="I103" s="177"/>
      <c r="J103" s="165"/>
      <c r="K103" s="165"/>
      <c r="L103" s="165"/>
      <c r="M103" s="165"/>
      <c r="N103" s="165"/>
      <c r="O103" s="166"/>
      <c r="P103" s="166"/>
      <c r="Q103" s="166"/>
    </row>
    <row r="104" spans="2:17">
      <c r="B104" s="165"/>
      <c r="C104" s="165"/>
      <c r="D104" s="177"/>
      <c r="E104" s="177"/>
      <c r="F104" s="177"/>
      <c r="G104" s="177"/>
      <c r="H104" s="177"/>
      <c r="I104" s="177"/>
      <c r="J104" s="165"/>
      <c r="K104" s="165"/>
      <c r="L104" s="165"/>
      <c r="M104" s="165"/>
      <c r="N104" s="165"/>
      <c r="O104" s="166"/>
      <c r="P104" s="166"/>
      <c r="Q104" s="166"/>
    </row>
    <row r="105" spans="2:17">
      <c r="B105" s="165"/>
      <c r="C105" s="165"/>
      <c r="D105" s="177"/>
      <c r="E105" s="177"/>
      <c r="F105" s="177"/>
      <c r="G105" s="177"/>
      <c r="H105" s="177"/>
      <c r="I105" s="177"/>
      <c r="J105" s="165"/>
      <c r="K105" s="165"/>
      <c r="L105" s="165"/>
      <c r="M105" s="165"/>
      <c r="N105" s="165"/>
      <c r="O105" s="166"/>
      <c r="P105" s="166"/>
      <c r="Q105" s="166"/>
    </row>
    <row r="106" spans="2:17">
      <c r="B106" s="165"/>
      <c r="C106" s="165"/>
      <c r="D106" s="177"/>
      <c r="E106" s="177"/>
      <c r="F106" s="177"/>
      <c r="G106" s="177"/>
      <c r="H106" s="177"/>
      <c r="I106" s="177"/>
      <c r="J106" s="165"/>
      <c r="K106" s="165"/>
      <c r="L106" s="165"/>
      <c r="M106" s="165"/>
      <c r="N106" s="165"/>
      <c r="O106" s="166"/>
      <c r="P106" s="166"/>
      <c r="Q106" s="166"/>
    </row>
    <row r="107" spans="2:17">
      <c r="B107" s="165"/>
      <c r="C107" s="165"/>
      <c r="D107" s="177"/>
      <c r="E107" s="177"/>
      <c r="F107" s="177"/>
      <c r="G107" s="177"/>
      <c r="H107" s="177"/>
      <c r="I107" s="177"/>
      <c r="J107" s="165"/>
      <c r="K107" s="165"/>
      <c r="L107" s="165"/>
      <c r="M107" s="165"/>
      <c r="N107" s="165"/>
      <c r="O107" s="166"/>
      <c r="P107" s="166"/>
      <c r="Q107" s="166"/>
    </row>
    <row r="108" spans="2:17">
      <c r="B108" s="165"/>
      <c r="C108" s="165"/>
      <c r="D108" s="177"/>
      <c r="E108" s="177"/>
      <c r="F108" s="177"/>
      <c r="G108" s="177"/>
      <c r="H108" s="177"/>
      <c r="I108" s="177"/>
      <c r="J108" s="165"/>
      <c r="K108" s="165"/>
      <c r="L108" s="165"/>
      <c r="M108" s="165"/>
      <c r="N108" s="165"/>
      <c r="O108" s="166"/>
      <c r="P108" s="166"/>
      <c r="Q108" s="166"/>
    </row>
    <row r="109" spans="2:17">
      <c r="B109" s="165"/>
      <c r="C109" s="165"/>
      <c r="D109" s="177"/>
      <c r="E109" s="177"/>
      <c r="F109" s="177"/>
      <c r="G109" s="177"/>
      <c r="H109" s="177"/>
      <c r="I109" s="177"/>
      <c r="J109" s="165"/>
      <c r="K109" s="165"/>
      <c r="L109" s="165"/>
      <c r="M109" s="165"/>
      <c r="N109" s="165"/>
      <c r="O109" s="166"/>
      <c r="P109" s="166"/>
      <c r="Q109" s="166"/>
    </row>
    <row r="110" spans="2:17">
      <c r="B110" s="165"/>
      <c r="C110" s="165"/>
      <c r="D110" s="177"/>
      <c r="E110" s="177"/>
      <c r="F110" s="177"/>
      <c r="G110" s="177"/>
      <c r="H110" s="177"/>
      <c r="I110" s="177"/>
      <c r="J110" s="165"/>
      <c r="K110" s="165"/>
      <c r="L110" s="165"/>
      <c r="M110" s="165"/>
      <c r="N110" s="165"/>
      <c r="O110" s="166"/>
      <c r="P110" s="166"/>
      <c r="Q110" s="166"/>
    </row>
    <row r="111" spans="2:17">
      <c r="B111" s="165"/>
      <c r="C111" s="165"/>
      <c r="D111" s="177"/>
      <c r="E111" s="177"/>
      <c r="F111" s="177"/>
      <c r="G111" s="177"/>
      <c r="H111" s="177"/>
      <c r="I111" s="177"/>
      <c r="J111" s="165"/>
      <c r="K111" s="165"/>
      <c r="L111" s="165"/>
      <c r="M111" s="165"/>
      <c r="N111" s="165"/>
      <c r="O111" s="166"/>
      <c r="P111" s="166"/>
      <c r="Q111" s="166"/>
    </row>
    <row r="112" spans="2:17">
      <c r="B112" s="165"/>
      <c r="C112" s="165"/>
      <c r="D112" s="177"/>
      <c r="E112" s="177"/>
      <c r="F112" s="177"/>
      <c r="G112" s="177"/>
      <c r="H112" s="177"/>
      <c r="I112" s="177"/>
      <c r="J112" s="165"/>
      <c r="K112" s="165"/>
      <c r="L112" s="165"/>
      <c r="M112" s="165"/>
      <c r="N112" s="165"/>
      <c r="O112" s="166"/>
      <c r="P112" s="166"/>
      <c r="Q112" s="166"/>
    </row>
    <row r="113" spans="2:17">
      <c r="B113" s="165"/>
      <c r="C113" s="165"/>
      <c r="D113" s="177"/>
      <c r="E113" s="177"/>
      <c r="F113" s="177"/>
      <c r="G113" s="177"/>
      <c r="H113" s="177"/>
      <c r="I113" s="177"/>
      <c r="J113" s="165"/>
      <c r="K113" s="165"/>
      <c r="L113" s="165"/>
      <c r="M113" s="165"/>
      <c r="N113" s="165"/>
      <c r="O113" s="166"/>
      <c r="P113" s="166"/>
      <c r="Q113" s="166"/>
    </row>
    <row r="114" spans="2:17">
      <c r="B114" s="165"/>
      <c r="C114" s="165"/>
      <c r="D114" s="177"/>
      <c r="E114" s="177"/>
      <c r="F114" s="177"/>
      <c r="G114" s="177"/>
      <c r="H114" s="177"/>
      <c r="I114" s="177"/>
      <c r="J114" s="165"/>
      <c r="K114" s="165"/>
      <c r="L114" s="165"/>
      <c r="M114" s="165"/>
      <c r="N114" s="165"/>
      <c r="O114" s="166"/>
      <c r="P114" s="166"/>
      <c r="Q114" s="166"/>
    </row>
    <row r="115" spans="2:17">
      <c r="B115" s="165"/>
      <c r="C115" s="165"/>
      <c r="D115" s="177"/>
      <c r="E115" s="177"/>
      <c r="F115" s="177"/>
      <c r="G115" s="177"/>
      <c r="H115" s="177"/>
      <c r="I115" s="177"/>
      <c r="J115" s="165"/>
      <c r="K115" s="165"/>
      <c r="L115" s="165"/>
      <c r="M115" s="165"/>
      <c r="N115" s="165"/>
      <c r="O115" s="166"/>
      <c r="P115" s="166"/>
      <c r="Q115" s="166"/>
    </row>
    <row r="116" spans="2:17">
      <c r="B116" s="165"/>
      <c r="C116" s="165"/>
      <c r="D116" s="177"/>
      <c r="E116" s="177"/>
      <c r="F116" s="177"/>
      <c r="G116" s="177"/>
      <c r="H116" s="177"/>
      <c r="I116" s="177"/>
      <c r="J116" s="165"/>
      <c r="K116" s="165"/>
      <c r="L116" s="165"/>
      <c r="M116" s="165"/>
      <c r="N116" s="165"/>
      <c r="O116" s="166"/>
      <c r="P116" s="166"/>
      <c r="Q116" s="166"/>
    </row>
    <row r="117" spans="2:17">
      <c r="B117" s="165"/>
      <c r="C117" s="165"/>
      <c r="D117" s="177"/>
      <c r="E117" s="177"/>
      <c r="F117" s="177"/>
      <c r="G117" s="177"/>
      <c r="H117" s="177"/>
      <c r="I117" s="177"/>
      <c r="J117" s="165"/>
      <c r="K117" s="165"/>
      <c r="L117" s="165"/>
      <c r="M117" s="165"/>
      <c r="N117" s="165"/>
      <c r="O117" s="166"/>
      <c r="P117" s="166"/>
      <c r="Q117" s="166"/>
    </row>
    <row r="118" spans="2:17">
      <c r="B118" s="165"/>
      <c r="C118" s="165"/>
      <c r="D118" s="177"/>
      <c r="E118" s="177"/>
      <c r="F118" s="177"/>
      <c r="G118" s="177"/>
      <c r="H118" s="177"/>
      <c r="I118" s="177"/>
      <c r="J118" s="165"/>
      <c r="K118" s="165"/>
      <c r="L118" s="165"/>
      <c r="M118" s="165"/>
      <c r="N118" s="165"/>
      <c r="O118" s="166"/>
      <c r="P118" s="166"/>
      <c r="Q118" s="166"/>
    </row>
    <row r="119" spans="2:17">
      <c r="B119" s="165"/>
      <c r="C119" s="165"/>
      <c r="D119" s="177"/>
      <c r="E119" s="177"/>
      <c r="F119" s="177"/>
      <c r="G119" s="177"/>
      <c r="H119" s="177"/>
      <c r="I119" s="177"/>
      <c r="J119" s="165"/>
      <c r="K119" s="165"/>
      <c r="L119" s="165"/>
      <c r="M119" s="165"/>
      <c r="N119" s="165"/>
      <c r="O119" s="166"/>
      <c r="P119" s="166"/>
      <c r="Q119" s="166"/>
    </row>
    <row r="120" spans="2:17">
      <c r="B120" s="165"/>
      <c r="C120" s="165"/>
      <c r="D120" s="177"/>
      <c r="E120" s="177"/>
      <c r="F120" s="177"/>
      <c r="G120" s="177"/>
      <c r="H120" s="177"/>
      <c r="I120" s="177"/>
      <c r="J120" s="165"/>
      <c r="K120" s="165"/>
      <c r="L120" s="165"/>
      <c r="M120" s="165"/>
      <c r="N120" s="165"/>
      <c r="O120" s="166"/>
      <c r="P120" s="166"/>
      <c r="Q120" s="166"/>
    </row>
    <row r="121" spans="2:17">
      <c r="B121" s="165"/>
      <c r="C121" s="165"/>
      <c r="D121" s="177"/>
      <c r="E121" s="177"/>
      <c r="F121" s="177"/>
      <c r="G121" s="177"/>
      <c r="H121" s="177"/>
      <c r="I121" s="177"/>
      <c r="J121" s="165"/>
      <c r="K121" s="165"/>
      <c r="L121" s="165"/>
      <c r="M121" s="165"/>
      <c r="N121" s="165"/>
      <c r="O121" s="166"/>
      <c r="P121" s="166"/>
      <c r="Q121" s="166"/>
    </row>
    <row r="122" spans="2:17">
      <c r="B122" s="165"/>
      <c r="C122" s="165"/>
      <c r="D122" s="177"/>
      <c r="E122" s="177"/>
      <c r="F122" s="177"/>
      <c r="G122" s="177"/>
      <c r="H122" s="177"/>
      <c r="I122" s="177"/>
      <c r="J122" s="165"/>
      <c r="K122" s="165"/>
      <c r="L122" s="165"/>
      <c r="M122" s="165"/>
      <c r="N122" s="165"/>
      <c r="O122" s="166"/>
      <c r="P122" s="166"/>
      <c r="Q122" s="166"/>
    </row>
    <row r="123" spans="2:17">
      <c r="B123" s="165"/>
      <c r="C123" s="165"/>
      <c r="D123" s="177"/>
      <c r="E123" s="177"/>
      <c r="F123" s="177"/>
      <c r="G123" s="177"/>
      <c r="H123" s="177"/>
      <c r="I123" s="177"/>
      <c r="J123" s="165"/>
      <c r="K123" s="165"/>
      <c r="L123" s="165"/>
      <c r="M123" s="165"/>
      <c r="N123" s="165"/>
      <c r="O123" s="166"/>
      <c r="P123" s="166"/>
      <c r="Q123" s="166"/>
    </row>
    <row r="124" spans="2:17">
      <c r="B124" s="165"/>
      <c r="C124" s="165"/>
      <c r="D124" s="177"/>
      <c r="E124" s="177"/>
      <c r="F124" s="177"/>
      <c r="G124" s="177"/>
      <c r="H124" s="177"/>
      <c r="I124" s="177"/>
      <c r="J124" s="165"/>
      <c r="K124" s="165"/>
      <c r="L124" s="165"/>
      <c r="M124" s="165"/>
      <c r="N124" s="165"/>
      <c r="O124" s="166"/>
      <c r="P124" s="166"/>
      <c r="Q124" s="166"/>
    </row>
    <row r="125" spans="2:17">
      <c r="B125" s="165"/>
      <c r="C125" s="165"/>
      <c r="D125" s="177"/>
      <c r="E125" s="177"/>
      <c r="F125" s="177"/>
      <c r="G125" s="177"/>
      <c r="H125" s="177"/>
      <c r="I125" s="177"/>
      <c r="J125" s="165"/>
      <c r="K125" s="165"/>
      <c r="L125" s="165"/>
      <c r="M125" s="165"/>
      <c r="N125" s="165"/>
      <c r="O125" s="166"/>
      <c r="P125" s="166"/>
      <c r="Q125" s="166"/>
    </row>
    <row r="126" spans="2:17">
      <c r="B126" s="165"/>
      <c r="C126" s="165"/>
      <c r="D126" s="177"/>
      <c r="E126" s="177"/>
      <c r="F126" s="177"/>
      <c r="G126" s="177"/>
      <c r="H126" s="177"/>
      <c r="I126" s="177"/>
      <c r="J126" s="165"/>
      <c r="K126" s="165"/>
      <c r="L126" s="165"/>
      <c r="M126" s="165"/>
      <c r="N126" s="165"/>
      <c r="O126" s="166"/>
      <c r="P126" s="166"/>
      <c r="Q126" s="166"/>
    </row>
    <row r="127" spans="2:17">
      <c r="B127" s="165"/>
      <c r="C127" s="165"/>
      <c r="D127" s="177"/>
      <c r="E127" s="177"/>
      <c r="F127" s="177"/>
      <c r="G127" s="177"/>
      <c r="H127" s="177"/>
      <c r="I127" s="177"/>
      <c r="J127" s="165"/>
      <c r="K127" s="165"/>
      <c r="L127" s="165"/>
      <c r="M127" s="165"/>
      <c r="N127" s="165"/>
      <c r="O127" s="166"/>
      <c r="P127" s="166"/>
      <c r="Q127" s="166"/>
    </row>
    <row r="128" spans="2:17">
      <c r="B128" s="165"/>
      <c r="C128" s="165"/>
      <c r="D128" s="177"/>
      <c r="E128" s="177"/>
      <c r="F128" s="177"/>
      <c r="G128" s="177"/>
      <c r="H128" s="177"/>
      <c r="I128" s="177"/>
      <c r="J128" s="165"/>
      <c r="K128" s="165"/>
      <c r="L128" s="165"/>
      <c r="M128" s="165"/>
      <c r="N128" s="165"/>
      <c r="O128" s="166"/>
      <c r="P128" s="166"/>
      <c r="Q128" s="166"/>
    </row>
    <row r="129" spans="2:17">
      <c r="B129" s="165"/>
      <c r="C129" s="165"/>
      <c r="D129" s="177"/>
      <c r="E129" s="177"/>
      <c r="F129" s="177"/>
      <c r="G129" s="177"/>
      <c r="H129" s="177"/>
      <c r="I129" s="177"/>
      <c r="J129" s="165"/>
      <c r="K129" s="165"/>
      <c r="L129" s="165"/>
      <c r="M129" s="165"/>
      <c r="N129" s="165"/>
      <c r="O129" s="166"/>
      <c r="P129" s="166"/>
      <c r="Q129" s="166"/>
    </row>
    <row r="130" spans="2:17">
      <c r="B130" s="165"/>
      <c r="C130" s="165"/>
      <c r="D130" s="177"/>
      <c r="E130" s="177"/>
      <c r="F130" s="177"/>
      <c r="G130" s="177"/>
      <c r="H130" s="177"/>
      <c r="I130" s="177"/>
      <c r="J130" s="165"/>
      <c r="K130" s="165"/>
      <c r="L130" s="165"/>
      <c r="M130" s="165"/>
      <c r="N130" s="165"/>
      <c r="O130" s="166"/>
      <c r="P130" s="166"/>
      <c r="Q130" s="166"/>
    </row>
    <row r="131" spans="2:17">
      <c r="B131" s="165"/>
      <c r="C131" s="165"/>
      <c r="D131" s="177"/>
      <c r="E131" s="177"/>
      <c r="F131" s="177"/>
      <c r="G131" s="177"/>
      <c r="H131" s="177"/>
      <c r="I131" s="177"/>
      <c r="J131" s="165"/>
      <c r="K131" s="165"/>
      <c r="L131" s="165"/>
      <c r="M131" s="165"/>
      <c r="N131" s="165"/>
      <c r="O131" s="166"/>
      <c r="P131" s="166"/>
      <c r="Q131" s="166"/>
    </row>
    <row r="132" spans="2:17">
      <c r="B132" s="165"/>
      <c r="C132" s="165"/>
      <c r="D132" s="177"/>
      <c r="E132" s="177"/>
      <c r="F132" s="177"/>
      <c r="G132" s="177"/>
      <c r="H132" s="177"/>
      <c r="I132" s="177"/>
      <c r="J132" s="165"/>
      <c r="K132" s="165"/>
      <c r="L132" s="165"/>
      <c r="M132" s="165"/>
      <c r="N132" s="165"/>
      <c r="O132" s="166"/>
      <c r="P132" s="166"/>
      <c r="Q132" s="166"/>
    </row>
    <row r="133" spans="2:17">
      <c r="B133" s="165"/>
      <c r="C133" s="165"/>
      <c r="D133" s="177"/>
      <c r="E133" s="177"/>
      <c r="F133" s="177"/>
      <c r="G133" s="177"/>
      <c r="H133" s="177"/>
      <c r="I133" s="177"/>
      <c r="J133" s="165"/>
      <c r="K133" s="165"/>
      <c r="L133" s="165"/>
      <c r="M133" s="165"/>
      <c r="N133" s="165"/>
      <c r="O133" s="166"/>
      <c r="P133" s="166"/>
      <c r="Q133" s="166"/>
    </row>
    <row r="134" spans="2:17">
      <c r="B134" s="165"/>
      <c r="C134" s="165"/>
      <c r="D134" s="177"/>
      <c r="E134" s="177"/>
      <c r="F134" s="177"/>
      <c r="G134" s="177"/>
      <c r="H134" s="177"/>
      <c r="I134" s="177"/>
      <c r="J134" s="165"/>
      <c r="K134" s="165"/>
      <c r="L134" s="165"/>
      <c r="M134" s="165"/>
      <c r="N134" s="165"/>
      <c r="O134" s="166"/>
      <c r="P134" s="166"/>
      <c r="Q134" s="166"/>
    </row>
    <row r="135" spans="2:17">
      <c r="B135" s="165"/>
      <c r="C135" s="165"/>
      <c r="D135" s="177"/>
      <c r="E135" s="177"/>
      <c r="F135" s="177"/>
      <c r="G135" s="177"/>
      <c r="H135" s="177"/>
      <c r="I135" s="177"/>
      <c r="J135" s="165"/>
      <c r="K135" s="165"/>
      <c r="L135" s="165"/>
      <c r="M135" s="165"/>
      <c r="N135" s="165"/>
      <c r="O135" s="166"/>
      <c r="P135" s="166"/>
      <c r="Q135" s="166"/>
    </row>
    <row r="136" spans="2:17">
      <c r="B136" s="165"/>
      <c r="C136" s="165"/>
      <c r="D136" s="177"/>
      <c r="E136" s="177"/>
      <c r="F136" s="177"/>
      <c r="G136" s="177"/>
      <c r="H136" s="177"/>
      <c r="I136" s="177"/>
      <c r="J136" s="165"/>
      <c r="K136" s="165"/>
      <c r="L136" s="165"/>
      <c r="M136" s="165"/>
      <c r="N136" s="165"/>
      <c r="O136" s="166"/>
      <c r="P136" s="166"/>
      <c r="Q136" s="166"/>
    </row>
    <row r="137" spans="2:17">
      <c r="B137" s="165"/>
      <c r="C137" s="165"/>
      <c r="D137" s="177"/>
      <c r="E137" s="177"/>
      <c r="F137" s="177"/>
      <c r="G137" s="177"/>
      <c r="H137" s="177"/>
      <c r="I137" s="177"/>
      <c r="J137" s="165"/>
      <c r="K137" s="165"/>
      <c r="L137" s="165"/>
      <c r="M137" s="165"/>
      <c r="N137" s="165"/>
      <c r="O137" s="166"/>
      <c r="P137" s="166"/>
      <c r="Q137" s="166"/>
    </row>
    <row r="138" spans="2:17">
      <c r="B138" s="165"/>
      <c r="C138" s="165"/>
      <c r="D138" s="177"/>
      <c r="E138" s="177"/>
      <c r="F138" s="177"/>
      <c r="G138" s="177"/>
      <c r="H138" s="177"/>
      <c r="I138" s="177"/>
      <c r="J138" s="165"/>
      <c r="K138" s="165"/>
      <c r="L138" s="165"/>
      <c r="M138" s="165"/>
      <c r="N138" s="165"/>
      <c r="O138" s="166"/>
      <c r="P138" s="166"/>
      <c r="Q138" s="166"/>
    </row>
    <row r="139" spans="2:17">
      <c r="B139" s="165"/>
      <c r="C139" s="165"/>
      <c r="D139" s="177"/>
      <c r="E139" s="177"/>
      <c r="F139" s="177"/>
      <c r="G139" s="177"/>
      <c r="H139" s="177"/>
      <c r="I139" s="177"/>
      <c r="J139" s="165"/>
      <c r="K139" s="165"/>
      <c r="L139" s="165"/>
      <c r="M139" s="165"/>
      <c r="N139" s="165"/>
      <c r="O139" s="166"/>
      <c r="P139" s="166"/>
      <c r="Q139" s="166"/>
    </row>
    <row r="140" spans="2:17">
      <c r="B140" s="165"/>
      <c r="C140" s="165"/>
      <c r="D140" s="177"/>
      <c r="E140" s="177"/>
      <c r="F140" s="177"/>
      <c r="G140" s="177"/>
      <c r="H140" s="177"/>
      <c r="I140" s="177"/>
      <c r="J140" s="165"/>
      <c r="K140" s="165"/>
      <c r="L140" s="165"/>
      <c r="M140" s="165"/>
      <c r="N140" s="165"/>
      <c r="O140" s="166"/>
      <c r="P140" s="166"/>
      <c r="Q140" s="166"/>
    </row>
    <row r="141" spans="2:17">
      <c r="B141" s="165"/>
      <c r="C141" s="165"/>
      <c r="D141" s="177"/>
      <c r="E141" s="177"/>
      <c r="F141" s="177"/>
      <c r="G141" s="177"/>
      <c r="H141" s="177"/>
      <c r="I141" s="177"/>
      <c r="J141" s="165"/>
      <c r="K141" s="165"/>
      <c r="L141" s="165"/>
      <c r="M141" s="165"/>
      <c r="N141" s="165"/>
      <c r="O141" s="166"/>
      <c r="P141" s="166"/>
      <c r="Q141" s="166"/>
    </row>
    <row r="142" spans="2:17">
      <c r="B142" s="165"/>
      <c r="C142" s="165"/>
      <c r="D142" s="177"/>
      <c r="E142" s="177"/>
      <c r="F142" s="177"/>
      <c r="G142" s="177"/>
      <c r="H142" s="177"/>
      <c r="I142" s="177"/>
      <c r="J142" s="165"/>
      <c r="K142" s="165"/>
      <c r="L142" s="165"/>
      <c r="M142" s="165"/>
      <c r="N142" s="165"/>
      <c r="O142" s="166"/>
      <c r="P142" s="166"/>
      <c r="Q142" s="166"/>
    </row>
    <row r="143" spans="2:17">
      <c r="B143" s="165"/>
      <c r="C143" s="165"/>
      <c r="D143" s="177"/>
      <c r="E143" s="177"/>
      <c r="F143" s="177"/>
      <c r="G143" s="177"/>
      <c r="H143" s="177"/>
      <c r="I143" s="177"/>
      <c r="J143" s="165"/>
      <c r="K143" s="165"/>
      <c r="L143" s="165"/>
      <c r="M143" s="165"/>
      <c r="N143" s="165"/>
      <c r="O143" s="166"/>
      <c r="P143" s="166"/>
      <c r="Q143" s="166"/>
    </row>
    <row r="144" spans="2:17">
      <c r="B144" s="165"/>
      <c r="C144" s="165"/>
      <c r="D144" s="177"/>
      <c r="E144" s="177"/>
      <c r="F144" s="177"/>
      <c r="G144" s="177"/>
      <c r="H144" s="177"/>
      <c r="I144" s="177"/>
      <c r="J144" s="165"/>
      <c r="K144" s="165"/>
      <c r="L144" s="165"/>
      <c r="M144" s="165"/>
      <c r="N144" s="165"/>
      <c r="O144" s="166"/>
      <c r="P144" s="166"/>
      <c r="Q144" s="166"/>
    </row>
    <row r="145" spans="2:17">
      <c r="B145" s="165"/>
      <c r="C145" s="165"/>
      <c r="D145" s="177"/>
      <c r="E145" s="177"/>
      <c r="F145" s="177"/>
      <c r="G145" s="177"/>
      <c r="H145" s="177"/>
      <c r="I145" s="177"/>
      <c r="J145" s="165"/>
      <c r="K145" s="165"/>
      <c r="L145" s="165"/>
      <c r="M145" s="165"/>
      <c r="N145" s="165"/>
      <c r="O145" s="166"/>
      <c r="P145" s="166"/>
      <c r="Q145" s="166"/>
    </row>
    <row r="146" spans="2:17">
      <c r="B146" s="165"/>
      <c r="C146" s="165"/>
      <c r="D146" s="177"/>
      <c r="E146" s="177"/>
      <c r="F146" s="177"/>
      <c r="G146" s="177"/>
      <c r="H146" s="177"/>
      <c r="I146" s="177"/>
      <c r="J146" s="165"/>
      <c r="K146" s="165"/>
      <c r="L146" s="165"/>
      <c r="M146" s="165"/>
      <c r="N146" s="165"/>
      <c r="O146" s="166"/>
      <c r="P146" s="166"/>
      <c r="Q146" s="166"/>
    </row>
    <row r="147" spans="2:17">
      <c r="B147" s="165"/>
      <c r="C147" s="165"/>
      <c r="D147" s="177"/>
      <c r="E147" s="177"/>
      <c r="F147" s="177"/>
      <c r="G147" s="177"/>
      <c r="H147" s="177"/>
      <c r="I147" s="177"/>
      <c r="J147" s="165"/>
      <c r="K147" s="165"/>
      <c r="L147" s="165"/>
      <c r="M147" s="165"/>
      <c r="N147" s="165"/>
      <c r="O147" s="166"/>
      <c r="P147" s="166"/>
      <c r="Q147" s="166"/>
    </row>
    <row r="148" spans="2:17">
      <c r="B148" s="165"/>
      <c r="C148" s="165"/>
      <c r="D148" s="177"/>
      <c r="E148" s="177"/>
      <c r="F148" s="177"/>
      <c r="G148" s="177"/>
      <c r="H148" s="177"/>
      <c r="I148" s="177"/>
      <c r="J148" s="165"/>
      <c r="K148" s="165"/>
      <c r="L148" s="165"/>
      <c r="M148" s="165"/>
      <c r="N148" s="165"/>
      <c r="O148" s="166"/>
      <c r="P148" s="166"/>
      <c r="Q148" s="166"/>
    </row>
    <row r="149" spans="2:17">
      <c r="B149" s="165"/>
      <c r="C149" s="165"/>
      <c r="D149" s="177"/>
      <c r="E149" s="177"/>
      <c r="F149" s="177"/>
      <c r="G149" s="177"/>
      <c r="H149" s="177"/>
      <c r="I149" s="177"/>
      <c r="J149" s="165"/>
      <c r="K149" s="165"/>
      <c r="L149" s="165"/>
      <c r="M149" s="165"/>
      <c r="N149" s="165"/>
      <c r="O149" s="166"/>
      <c r="P149" s="166"/>
      <c r="Q149" s="166"/>
    </row>
    <row r="150" spans="2:17">
      <c r="B150" s="165"/>
      <c r="C150" s="165"/>
      <c r="D150" s="177"/>
      <c r="E150" s="177"/>
      <c r="F150" s="177"/>
      <c r="G150" s="177"/>
      <c r="H150" s="177"/>
      <c r="I150" s="177"/>
      <c r="J150" s="165"/>
      <c r="K150" s="165"/>
      <c r="L150" s="165"/>
      <c r="M150" s="165"/>
      <c r="N150" s="165"/>
      <c r="O150" s="166"/>
      <c r="P150" s="166"/>
      <c r="Q150" s="166"/>
    </row>
    <row r="151" spans="2:17">
      <c r="B151" s="165"/>
      <c r="C151" s="165"/>
      <c r="D151" s="177"/>
      <c r="E151" s="177"/>
      <c r="F151" s="177"/>
      <c r="G151" s="177"/>
      <c r="H151" s="177"/>
      <c r="I151" s="177"/>
      <c r="J151" s="165"/>
      <c r="K151" s="165"/>
      <c r="L151" s="165"/>
      <c r="M151" s="165"/>
      <c r="N151" s="165"/>
      <c r="O151" s="166"/>
      <c r="P151" s="166"/>
      <c r="Q151" s="166"/>
    </row>
    <row r="152" spans="2:17">
      <c r="B152" s="165"/>
      <c r="C152" s="165"/>
      <c r="D152" s="177"/>
      <c r="E152" s="177"/>
      <c r="F152" s="177"/>
      <c r="G152" s="177"/>
      <c r="H152" s="177"/>
      <c r="I152" s="177"/>
      <c r="J152" s="165"/>
      <c r="K152" s="165"/>
      <c r="L152" s="165"/>
      <c r="M152" s="165"/>
      <c r="N152" s="165"/>
      <c r="O152" s="166"/>
      <c r="P152" s="166"/>
      <c r="Q152" s="166"/>
    </row>
    <row r="153" spans="2:17">
      <c r="B153" s="165"/>
      <c r="C153" s="165"/>
      <c r="D153" s="177"/>
      <c r="E153" s="177"/>
      <c r="F153" s="177"/>
      <c r="G153" s="177"/>
      <c r="H153" s="177"/>
      <c r="I153" s="177"/>
      <c r="J153" s="165"/>
      <c r="K153" s="165"/>
      <c r="L153" s="165"/>
      <c r="M153" s="165"/>
      <c r="N153" s="165"/>
      <c r="O153" s="166"/>
      <c r="P153" s="166"/>
      <c r="Q153" s="166"/>
    </row>
    <row r="154" spans="2:17">
      <c r="B154" s="165"/>
      <c r="C154" s="165"/>
      <c r="D154" s="177"/>
      <c r="E154" s="177"/>
      <c r="F154" s="177"/>
      <c r="G154" s="177"/>
      <c r="H154" s="177"/>
      <c r="I154" s="177"/>
      <c r="J154" s="165"/>
      <c r="K154" s="165"/>
      <c r="L154" s="165"/>
      <c r="M154" s="165"/>
      <c r="N154" s="165"/>
      <c r="O154" s="166"/>
      <c r="P154" s="166"/>
      <c r="Q154" s="166"/>
    </row>
    <row r="155" spans="2:17">
      <c r="B155" s="165"/>
      <c r="C155" s="165"/>
      <c r="D155" s="177"/>
      <c r="E155" s="177"/>
      <c r="F155" s="177"/>
      <c r="G155" s="177"/>
      <c r="H155" s="177"/>
      <c r="I155" s="177"/>
      <c r="J155" s="165"/>
      <c r="K155" s="165"/>
      <c r="L155" s="165"/>
      <c r="M155" s="165"/>
      <c r="N155" s="165"/>
      <c r="O155" s="166"/>
      <c r="P155" s="166"/>
      <c r="Q155" s="166"/>
    </row>
    <row r="156" spans="2:17">
      <c r="B156" s="165"/>
      <c r="C156" s="165"/>
      <c r="D156" s="177"/>
      <c r="E156" s="177"/>
      <c r="F156" s="177"/>
      <c r="G156" s="177"/>
      <c r="H156" s="177"/>
      <c r="I156" s="177"/>
      <c r="J156" s="165"/>
      <c r="K156" s="165"/>
      <c r="L156" s="165"/>
      <c r="M156" s="165"/>
      <c r="N156" s="165"/>
      <c r="O156" s="166"/>
      <c r="P156" s="166"/>
      <c r="Q156" s="166"/>
    </row>
    <row r="157" spans="2:17">
      <c r="B157" s="165"/>
      <c r="C157" s="165"/>
      <c r="D157" s="177"/>
      <c r="E157" s="177"/>
      <c r="F157" s="177"/>
      <c r="G157" s="177"/>
      <c r="H157" s="177"/>
      <c r="I157" s="177"/>
      <c r="J157" s="165"/>
      <c r="K157" s="165"/>
      <c r="L157" s="165"/>
      <c r="M157" s="165"/>
      <c r="N157" s="165"/>
      <c r="O157" s="166"/>
      <c r="P157" s="166"/>
      <c r="Q157" s="166"/>
    </row>
    <row r="158" spans="2:17">
      <c r="B158" s="165"/>
      <c r="C158" s="165"/>
      <c r="D158" s="177"/>
      <c r="E158" s="177"/>
      <c r="F158" s="177"/>
      <c r="G158" s="177"/>
      <c r="H158" s="177"/>
      <c r="I158" s="177"/>
      <c r="J158" s="165"/>
      <c r="K158" s="165"/>
      <c r="L158" s="165"/>
      <c r="M158" s="165"/>
      <c r="N158" s="165"/>
      <c r="O158" s="166"/>
      <c r="P158" s="166"/>
      <c r="Q158" s="166"/>
    </row>
    <row r="159" spans="2:17">
      <c r="B159" s="165"/>
      <c r="C159" s="165"/>
      <c r="D159" s="177"/>
      <c r="E159" s="177"/>
      <c r="F159" s="177"/>
      <c r="G159" s="177"/>
      <c r="H159" s="177"/>
      <c r="I159" s="177"/>
      <c r="J159" s="165"/>
      <c r="K159" s="165"/>
      <c r="L159" s="165"/>
      <c r="M159" s="165"/>
      <c r="N159" s="165"/>
      <c r="O159" s="166"/>
      <c r="P159" s="166"/>
      <c r="Q159" s="166"/>
    </row>
    <row r="160" spans="2:17">
      <c r="B160" s="165"/>
      <c r="C160" s="165"/>
      <c r="D160" s="177"/>
      <c r="E160" s="177"/>
      <c r="F160" s="177"/>
      <c r="G160" s="177"/>
      <c r="H160" s="177"/>
      <c r="I160" s="177"/>
      <c r="J160" s="165"/>
      <c r="K160" s="165"/>
      <c r="L160" s="165"/>
      <c r="M160" s="165"/>
      <c r="N160" s="165"/>
      <c r="O160" s="166"/>
      <c r="P160" s="166"/>
      <c r="Q160" s="166"/>
    </row>
    <row r="161" spans="2:17">
      <c r="B161" s="165"/>
      <c r="C161" s="165"/>
      <c r="D161" s="177"/>
      <c r="E161" s="177"/>
      <c r="F161" s="177"/>
      <c r="G161" s="177"/>
      <c r="H161" s="177"/>
      <c r="I161" s="177"/>
      <c r="J161" s="165"/>
      <c r="K161" s="165"/>
      <c r="L161" s="165"/>
      <c r="M161" s="165"/>
      <c r="N161" s="165"/>
      <c r="O161" s="166"/>
      <c r="P161" s="166"/>
      <c r="Q161" s="166"/>
    </row>
    <row r="162" spans="2:17">
      <c r="B162" s="165"/>
      <c r="C162" s="165"/>
      <c r="D162" s="177"/>
      <c r="E162" s="177"/>
      <c r="F162" s="177"/>
      <c r="G162" s="177"/>
      <c r="H162" s="177"/>
      <c r="I162" s="177"/>
      <c r="J162" s="165"/>
      <c r="K162" s="165"/>
      <c r="L162" s="165"/>
      <c r="M162" s="165"/>
      <c r="N162" s="165"/>
      <c r="O162" s="166"/>
      <c r="P162" s="166"/>
      <c r="Q162" s="166"/>
    </row>
    <row r="163" spans="2:17">
      <c r="B163" s="165"/>
      <c r="C163" s="165"/>
      <c r="D163" s="177"/>
      <c r="E163" s="177"/>
      <c r="F163" s="177"/>
      <c r="G163" s="177"/>
      <c r="H163" s="177"/>
      <c r="I163" s="177"/>
      <c r="J163" s="165"/>
      <c r="K163" s="165"/>
      <c r="L163" s="165"/>
      <c r="M163" s="165"/>
      <c r="N163" s="165"/>
      <c r="O163" s="166"/>
      <c r="P163" s="166"/>
      <c r="Q163" s="166"/>
    </row>
    <row r="164" spans="2:17">
      <c r="B164" s="165"/>
      <c r="C164" s="165"/>
      <c r="D164" s="177"/>
      <c r="E164" s="177"/>
      <c r="F164" s="177"/>
      <c r="G164" s="177"/>
      <c r="H164" s="177"/>
      <c r="I164" s="177"/>
      <c r="J164" s="165"/>
      <c r="K164" s="165"/>
      <c r="L164" s="165"/>
      <c r="M164" s="165"/>
      <c r="N164" s="165"/>
      <c r="O164" s="166"/>
      <c r="P164" s="166"/>
      <c r="Q164" s="166"/>
    </row>
    <row r="165" spans="2:17">
      <c r="B165" s="165"/>
      <c r="C165" s="165"/>
      <c r="D165" s="177"/>
      <c r="E165" s="177"/>
      <c r="F165" s="177"/>
      <c r="G165" s="177"/>
      <c r="H165" s="177"/>
      <c r="I165" s="177"/>
      <c r="J165" s="165"/>
      <c r="K165" s="165"/>
      <c r="L165" s="165"/>
      <c r="M165" s="165"/>
      <c r="N165" s="165"/>
      <c r="O165" s="166"/>
      <c r="P165" s="166"/>
      <c r="Q165" s="166"/>
    </row>
    <row r="166" spans="2:17">
      <c r="B166" s="165"/>
      <c r="C166" s="165"/>
      <c r="D166" s="177"/>
      <c r="E166" s="177"/>
      <c r="F166" s="177"/>
      <c r="G166" s="177"/>
      <c r="H166" s="177"/>
      <c r="I166" s="177"/>
      <c r="J166" s="165"/>
      <c r="K166" s="165"/>
      <c r="L166" s="165"/>
      <c r="M166" s="165"/>
      <c r="N166" s="165"/>
      <c r="O166" s="166"/>
      <c r="P166" s="166"/>
      <c r="Q166" s="166"/>
    </row>
    <row r="167" spans="2:17">
      <c r="B167" s="165"/>
      <c r="C167" s="165"/>
      <c r="D167" s="177"/>
      <c r="E167" s="177"/>
      <c r="F167" s="177"/>
      <c r="G167" s="177"/>
      <c r="H167" s="177"/>
      <c r="I167" s="177"/>
      <c r="J167" s="165"/>
      <c r="K167" s="165"/>
      <c r="L167" s="165"/>
      <c r="M167" s="165"/>
      <c r="N167" s="165"/>
      <c r="O167" s="166"/>
      <c r="P167" s="166"/>
      <c r="Q167" s="166"/>
    </row>
    <row r="168" spans="2:17">
      <c r="B168" s="165"/>
      <c r="C168" s="165"/>
      <c r="D168" s="177"/>
      <c r="E168" s="177"/>
      <c r="F168" s="177"/>
      <c r="G168" s="177"/>
      <c r="H168" s="177"/>
      <c r="I168" s="177"/>
      <c r="J168" s="165"/>
      <c r="K168" s="165"/>
      <c r="L168" s="165"/>
      <c r="M168" s="165"/>
      <c r="N168" s="165"/>
      <c r="O168" s="166"/>
      <c r="P168" s="166"/>
      <c r="Q168" s="166"/>
    </row>
    <row r="169" spans="2:17">
      <c r="B169" s="165"/>
      <c r="C169" s="165"/>
      <c r="D169" s="177"/>
      <c r="E169" s="177"/>
      <c r="F169" s="177"/>
      <c r="G169" s="177"/>
      <c r="H169" s="177"/>
      <c r="I169" s="177"/>
      <c r="J169" s="165"/>
      <c r="K169" s="165"/>
      <c r="L169" s="165"/>
      <c r="M169" s="165"/>
      <c r="N169" s="165"/>
      <c r="O169" s="166"/>
      <c r="P169" s="166"/>
      <c r="Q169" s="166"/>
    </row>
    <row r="170" spans="2:17">
      <c r="B170" s="165"/>
      <c r="C170" s="165"/>
      <c r="D170" s="177"/>
      <c r="E170" s="177"/>
      <c r="F170" s="177"/>
      <c r="G170" s="177"/>
      <c r="H170" s="177"/>
      <c r="I170" s="177"/>
      <c r="J170" s="165"/>
      <c r="K170" s="165"/>
      <c r="L170" s="165"/>
      <c r="M170" s="165"/>
      <c r="N170" s="165"/>
      <c r="O170" s="166"/>
      <c r="P170" s="166"/>
      <c r="Q170" s="166"/>
    </row>
    <row r="171" spans="2:17">
      <c r="B171" s="165"/>
      <c r="C171" s="165"/>
      <c r="D171" s="177"/>
      <c r="E171" s="177"/>
      <c r="F171" s="177"/>
      <c r="G171" s="177"/>
      <c r="H171" s="177"/>
      <c r="I171" s="177"/>
      <c r="J171" s="165"/>
      <c r="K171" s="165"/>
      <c r="L171" s="165"/>
      <c r="M171" s="165"/>
      <c r="N171" s="165"/>
      <c r="O171" s="166"/>
      <c r="P171" s="166"/>
      <c r="Q171" s="166"/>
    </row>
    <row r="172" spans="2:17">
      <c r="B172" s="165"/>
      <c r="C172" s="165"/>
      <c r="D172" s="177"/>
      <c r="E172" s="177"/>
      <c r="F172" s="177"/>
      <c r="G172" s="177"/>
      <c r="H172" s="177"/>
      <c r="I172" s="177"/>
      <c r="J172" s="165"/>
      <c r="K172" s="165"/>
      <c r="L172" s="165"/>
      <c r="M172" s="165"/>
      <c r="N172" s="165"/>
      <c r="O172" s="166"/>
      <c r="P172" s="166"/>
      <c r="Q172" s="166"/>
    </row>
    <row r="173" spans="2:17">
      <c r="B173" s="165"/>
      <c r="C173" s="165"/>
      <c r="D173" s="177"/>
      <c r="E173" s="177"/>
      <c r="F173" s="177"/>
      <c r="G173" s="177"/>
      <c r="H173" s="177"/>
      <c r="I173" s="177"/>
      <c r="J173" s="165"/>
      <c r="K173" s="165"/>
      <c r="L173" s="165"/>
      <c r="M173" s="165"/>
      <c r="N173" s="165"/>
      <c r="O173" s="166"/>
      <c r="P173" s="166"/>
      <c r="Q173" s="166"/>
    </row>
    <row r="174" spans="2:17">
      <c r="B174" s="165"/>
      <c r="C174" s="165"/>
      <c r="D174" s="177"/>
      <c r="E174" s="177"/>
      <c r="F174" s="177"/>
      <c r="G174" s="177"/>
      <c r="H174" s="177"/>
      <c r="I174" s="177"/>
      <c r="J174" s="165"/>
      <c r="K174" s="165"/>
      <c r="L174" s="165"/>
      <c r="M174" s="165"/>
      <c r="N174" s="165"/>
      <c r="O174" s="166"/>
      <c r="P174" s="166"/>
      <c r="Q174" s="166"/>
    </row>
    <row r="175" spans="2:17">
      <c r="B175" s="165"/>
      <c r="C175" s="165"/>
      <c r="D175" s="177"/>
      <c r="E175" s="177"/>
      <c r="F175" s="177"/>
      <c r="G175" s="177"/>
      <c r="H175" s="177"/>
      <c r="I175" s="177"/>
      <c r="J175" s="165"/>
      <c r="K175" s="165"/>
      <c r="L175" s="165"/>
      <c r="M175" s="165"/>
      <c r="N175" s="165"/>
      <c r="O175" s="166"/>
      <c r="P175" s="166"/>
      <c r="Q175" s="166"/>
    </row>
    <row r="176" spans="2:17">
      <c r="B176" s="165"/>
      <c r="C176" s="165"/>
      <c r="D176" s="177"/>
      <c r="E176" s="177"/>
      <c r="F176" s="177"/>
      <c r="G176" s="177"/>
      <c r="H176" s="177"/>
      <c r="I176" s="177"/>
      <c r="J176" s="165"/>
      <c r="K176" s="165"/>
      <c r="L176" s="165"/>
      <c r="M176" s="165"/>
      <c r="N176" s="165"/>
      <c r="O176" s="166"/>
      <c r="P176" s="166"/>
      <c r="Q176" s="166"/>
    </row>
    <row r="177" spans="2:17">
      <c r="B177" s="165"/>
      <c r="C177" s="165"/>
      <c r="D177" s="177"/>
      <c r="E177" s="177"/>
      <c r="F177" s="177"/>
      <c r="G177" s="177"/>
      <c r="H177" s="177"/>
      <c r="I177" s="177"/>
      <c r="J177" s="165"/>
      <c r="K177" s="165"/>
      <c r="L177" s="165"/>
      <c r="M177" s="165"/>
      <c r="N177" s="165"/>
      <c r="O177" s="166"/>
      <c r="P177" s="166"/>
      <c r="Q177" s="166"/>
    </row>
    <row r="178" spans="2:17">
      <c r="B178" s="165"/>
      <c r="C178" s="165"/>
      <c r="D178" s="177"/>
      <c r="E178" s="177"/>
      <c r="F178" s="177"/>
      <c r="G178" s="177"/>
      <c r="H178" s="177"/>
      <c r="I178" s="177"/>
      <c r="J178" s="165"/>
      <c r="K178" s="165"/>
      <c r="L178" s="165"/>
      <c r="M178" s="165"/>
      <c r="N178" s="165"/>
      <c r="O178" s="166"/>
      <c r="P178" s="166"/>
      <c r="Q178" s="166"/>
    </row>
    <row r="179" spans="2:17">
      <c r="B179" s="165"/>
      <c r="C179" s="165"/>
      <c r="D179" s="177"/>
      <c r="E179" s="177"/>
      <c r="F179" s="177"/>
      <c r="G179" s="177"/>
      <c r="H179" s="177"/>
      <c r="I179" s="177"/>
      <c r="J179" s="165"/>
      <c r="K179" s="165"/>
      <c r="L179" s="165"/>
      <c r="M179" s="165"/>
      <c r="N179" s="165"/>
      <c r="O179" s="166"/>
      <c r="P179" s="166"/>
      <c r="Q179" s="166"/>
    </row>
    <row r="180" spans="2:17">
      <c r="B180" s="165"/>
      <c r="C180" s="165"/>
      <c r="D180" s="177"/>
      <c r="E180" s="177"/>
      <c r="F180" s="177"/>
      <c r="G180" s="177"/>
      <c r="H180" s="177"/>
      <c r="I180" s="177"/>
      <c r="J180" s="165"/>
      <c r="K180" s="165"/>
      <c r="L180" s="165"/>
      <c r="M180" s="165"/>
      <c r="N180" s="165"/>
      <c r="O180" s="166"/>
      <c r="P180" s="166"/>
      <c r="Q180" s="166"/>
    </row>
    <row r="181" spans="2:17">
      <c r="B181" s="165"/>
      <c r="C181" s="165"/>
      <c r="D181" s="177"/>
      <c r="E181" s="177"/>
      <c r="F181" s="177"/>
      <c r="G181" s="177"/>
      <c r="H181" s="177"/>
      <c r="I181" s="177"/>
      <c r="J181" s="165"/>
      <c r="K181" s="165"/>
      <c r="L181" s="165"/>
      <c r="M181" s="165"/>
      <c r="N181" s="165"/>
      <c r="O181" s="166"/>
      <c r="P181" s="166"/>
      <c r="Q181" s="166"/>
    </row>
    <row r="182" spans="2:17">
      <c r="B182" s="165"/>
      <c r="C182" s="165"/>
      <c r="D182" s="177"/>
      <c r="E182" s="177"/>
      <c r="F182" s="177"/>
      <c r="G182" s="177"/>
      <c r="H182" s="177"/>
      <c r="I182" s="177"/>
      <c r="J182" s="165"/>
      <c r="K182" s="165"/>
      <c r="L182" s="165"/>
      <c r="M182" s="165"/>
      <c r="N182" s="165"/>
      <c r="O182" s="166"/>
      <c r="P182" s="166"/>
      <c r="Q182" s="166"/>
    </row>
    <row r="183" spans="2:17">
      <c r="B183" s="165"/>
      <c r="C183" s="165"/>
      <c r="D183" s="177"/>
      <c r="E183" s="177"/>
      <c r="F183" s="177"/>
      <c r="G183" s="177"/>
      <c r="H183" s="177"/>
      <c r="I183" s="177"/>
      <c r="J183" s="165"/>
      <c r="K183" s="165"/>
      <c r="L183" s="165"/>
      <c r="M183" s="165"/>
      <c r="N183" s="165"/>
      <c r="O183" s="166"/>
      <c r="P183" s="166"/>
      <c r="Q183" s="166"/>
    </row>
    <row r="184" spans="2:17">
      <c r="B184" s="165"/>
      <c r="C184" s="165"/>
      <c r="D184" s="177"/>
      <c r="E184" s="177"/>
      <c r="F184" s="177"/>
      <c r="G184" s="177"/>
      <c r="H184" s="177"/>
      <c r="I184" s="177"/>
      <c r="J184" s="165"/>
      <c r="K184" s="165"/>
      <c r="L184" s="165"/>
      <c r="M184" s="165"/>
      <c r="N184" s="165"/>
      <c r="O184" s="166"/>
      <c r="P184" s="166"/>
      <c r="Q184" s="166"/>
    </row>
    <row r="185" spans="2:17">
      <c r="B185" s="165"/>
      <c r="C185" s="165"/>
      <c r="D185" s="177"/>
      <c r="E185" s="177"/>
      <c r="F185" s="177"/>
      <c r="G185" s="177"/>
      <c r="H185" s="177"/>
      <c r="I185" s="177"/>
      <c r="J185" s="165"/>
      <c r="K185" s="165"/>
      <c r="L185" s="165"/>
      <c r="M185" s="165"/>
      <c r="N185" s="165"/>
      <c r="O185" s="166"/>
      <c r="P185" s="166"/>
      <c r="Q185" s="166"/>
    </row>
    <row r="186" spans="2:17">
      <c r="B186" s="165"/>
      <c r="C186" s="165"/>
      <c r="D186" s="177"/>
      <c r="E186" s="177"/>
      <c r="F186" s="177"/>
      <c r="G186" s="177"/>
      <c r="H186" s="177"/>
      <c r="I186" s="177"/>
      <c r="J186" s="165"/>
      <c r="K186" s="165"/>
      <c r="L186" s="165"/>
      <c r="M186" s="165"/>
      <c r="N186" s="165"/>
      <c r="O186" s="166"/>
      <c r="P186" s="166"/>
      <c r="Q186" s="166"/>
    </row>
    <row r="187" spans="2:17">
      <c r="B187" s="165"/>
      <c r="C187" s="165"/>
      <c r="D187" s="177"/>
      <c r="E187" s="177"/>
      <c r="F187" s="177"/>
      <c r="G187" s="177"/>
      <c r="H187" s="177"/>
      <c r="I187" s="177"/>
      <c r="J187" s="165"/>
      <c r="K187" s="165"/>
      <c r="L187" s="165"/>
      <c r="M187" s="165"/>
      <c r="N187" s="165"/>
      <c r="O187" s="166"/>
      <c r="P187" s="166"/>
      <c r="Q187" s="166"/>
    </row>
    <row r="188" spans="2:17">
      <c r="B188" s="165"/>
      <c r="C188" s="165"/>
      <c r="D188" s="177"/>
      <c r="E188" s="177"/>
      <c r="F188" s="177"/>
      <c r="G188" s="177"/>
      <c r="H188" s="177"/>
      <c r="I188" s="177"/>
      <c r="J188" s="165"/>
      <c r="K188" s="165"/>
      <c r="L188" s="165"/>
      <c r="M188" s="165"/>
      <c r="N188" s="165"/>
      <c r="O188" s="166"/>
      <c r="P188" s="166"/>
      <c r="Q188" s="166"/>
    </row>
    <row r="189" spans="2:17">
      <c r="B189" s="165"/>
      <c r="C189" s="165"/>
      <c r="D189" s="177"/>
      <c r="E189" s="177"/>
      <c r="F189" s="177"/>
      <c r="G189" s="177"/>
      <c r="H189" s="177"/>
      <c r="I189" s="177"/>
      <c r="J189" s="165"/>
      <c r="K189" s="165"/>
      <c r="L189" s="165"/>
      <c r="M189" s="165"/>
      <c r="N189" s="165"/>
      <c r="O189" s="166"/>
      <c r="P189" s="166"/>
      <c r="Q189" s="166"/>
    </row>
    <row r="190" spans="2:17">
      <c r="B190" s="165"/>
      <c r="C190" s="165"/>
      <c r="D190" s="177"/>
      <c r="E190" s="177"/>
      <c r="F190" s="177"/>
      <c r="G190" s="177"/>
      <c r="H190" s="177"/>
      <c r="I190" s="177"/>
      <c r="J190" s="165"/>
      <c r="K190" s="165"/>
      <c r="L190" s="165"/>
      <c r="M190" s="165"/>
      <c r="N190" s="165"/>
      <c r="O190" s="166"/>
      <c r="P190" s="166"/>
      <c r="Q190" s="166"/>
    </row>
    <row r="191" spans="2:17">
      <c r="B191" s="165"/>
      <c r="C191" s="165"/>
      <c r="D191" s="177"/>
      <c r="E191" s="177"/>
      <c r="F191" s="177"/>
      <c r="G191" s="177"/>
      <c r="H191" s="177"/>
      <c r="I191" s="177"/>
      <c r="J191" s="165"/>
      <c r="K191" s="165"/>
      <c r="L191" s="165"/>
      <c r="M191" s="165"/>
      <c r="N191" s="165"/>
      <c r="O191" s="166"/>
      <c r="P191" s="166"/>
      <c r="Q191" s="166"/>
    </row>
    <row r="192" spans="2:17">
      <c r="B192" s="165"/>
      <c r="C192" s="165"/>
      <c r="D192" s="177"/>
      <c r="E192" s="177"/>
      <c r="F192" s="177"/>
      <c r="G192" s="177"/>
      <c r="H192" s="177"/>
      <c r="I192" s="177"/>
      <c r="J192" s="165"/>
      <c r="K192" s="165"/>
      <c r="L192" s="165"/>
      <c r="M192" s="165"/>
      <c r="N192" s="165"/>
      <c r="O192" s="166"/>
      <c r="P192" s="166"/>
      <c r="Q192" s="166"/>
    </row>
    <row r="193" spans="2:17">
      <c r="B193" s="165"/>
      <c r="C193" s="165"/>
      <c r="D193" s="177"/>
      <c r="E193" s="177"/>
      <c r="F193" s="177"/>
      <c r="G193" s="177"/>
      <c r="H193" s="177"/>
      <c r="I193" s="177"/>
      <c r="J193" s="165"/>
      <c r="K193" s="165"/>
      <c r="L193" s="165"/>
      <c r="M193" s="165"/>
      <c r="N193" s="165"/>
      <c r="O193" s="166"/>
      <c r="P193" s="166"/>
      <c r="Q193" s="166"/>
    </row>
    <row r="194" spans="2:17">
      <c r="B194" s="165"/>
      <c r="C194" s="165"/>
      <c r="D194" s="177"/>
      <c r="E194" s="177"/>
      <c r="F194" s="177"/>
      <c r="G194" s="177"/>
      <c r="H194" s="177"/>
      <c r="I194" s="177"/>
      <c r="J194" s="165"/>
      <c r="K194" s="165"/>
      <c r="L194" s="165"/>
      <c r="M194" s="165"/>
      <c r="N194" s="165"/>
      <c r="O194" s="166"/>
      <c r="P194" s="166"/>
      <c r="Q194" s="166"/>
    </row>
    <row r="195" spans="2:17">
      <c r="B195" s="165"/>
      <c r="C195" s="165"/>
      <c r="D195" s="177"/>
      <c r="E195" s="177"/>
      <c r="F195" s="177"/>
      <c r="G195" s="177"/>
      <c r="H195" s="177"/>
      <c r="I195" s="177"/>
      <c r="J195" s="165"/>
      <c r="K195" s="165"/>
      <c r="L195" s="165"/>
      <c r="M195" s="165"/>
      <c r="N195" s="165"/>
      <c r="O195" s="166"/>
      <c r="P195" s="166"/>
      <c r="Q195" s="166"/>
    </row>
    <row r="196" spans="2:17">
      <c r="B196" s="165"/>
      <c r="C196" s="165"/>
      <c r="D196" s="177"/>
      <c r="E196" s="177"/>
      <c r="F196" s="177"/>
      <c r="G196" s="177"/>
      <c r="H196" s="177"/>
      <c r="I196" s="177"/>
      <c r="J196" s="165"/>
      <c r="K196" s="165"/>
      <c r="L196" s="165"/>
      <c r="M196" s="165"/>
      <c r="N196" s="165"/>
      <c r="O196" s="166"/>
      <c r="P196" s="166"/>
      <c r="Q196" s="166"/>
    </row>
    <row r="197" spans="2:17">
      <c r="B197" s="165"/>
      <c r="C197" s="165"/>
      <c r="D197" s="177"/>
      <c r="E197" s="177"/>
      <c r="F197" s="177"/>
      <c r="G197" s="177"/>
      <c r="H197" s="177"/>
      <c r="I197" s="177"/>
      <c r="J197" s="165"/>
      <c r="K197" s="165"/>
      <c r="L197" s="165"/>
      <c r="M197" s="165"/>
      <c r="N197" s="165"/>
      <c r="O197" s="166"/>
      <c r="P197" s="166"/>
      <c r="Q197" s="166"/>
    </row>
    <row r="198" spans="2:17">
      <c r="B198" s="165"/>
      <c r="C198" s="165"/>
      <c r="D198" s="177"/>
      <c r="E198" s="177"/>
      <c r="F198" s="177"/>
      <c r="G198" s="177"/>
      <c r="H198" s="177"/>
      <c r="I198" s="177"/>
      <c r="J198" s="165"/>
      <c r="K198" s="165"/>
      <c r="L198" s="165"/>
      <c r="M198" s="165"/>
      <c r="N198" s="165"/>
      <c r="O198" s="166"/>
      <c r="P198" s="166"/>
      <c r="Q198" s="166"/>
    </row>
    <row r="199" spans="2:17">
      <c r="B199" s="165"/>
      <c r="C199" s="165"/>
      <c r="D199" s="177"/>
      <c r="E199" s="177"/>
      <c r="F199" s="177"/>
      <c r="G199" s="177"/>
      <c r="H199" s="177"/>
      <c r="I199" s="177"/>
      <c r="J199" s="165"/>
      <c r="K199" s="165"/>
      <c r="L199" s="165"/>
      <c r="M199" s="165"/>
      <c r="N199" s="165"/>
      <c r="O199" s="166"/>
      <c r="P199" s="166"/>
      <c r="Q199" s="166"/>
    </row>
    <row r="200" spans="2:17">
      <c r="B200" s="165"/>
      <c r="C200" s="165"/>
      <c r="D200" s="177"/>
      <c r="E200" s="177"/>
      <c r="F200" s="177"/>
      <c r="G200" s="177"/>
      <c r="H200" s="177"/>
      <c r="I200" s="177"/>
      <c r="J200" s="165"/>
      <c r="K200" s="165"/>
      <c r="L200" s="165"/>
      <c r="M200" s="165"/>
      <c r="N200" s="165"/>
      <c r="O200" s="166"/>
      <c r="P200" s="166"/>
      <c r="Q200" s="166"/>
    </row>
    <row r="201" spans="2:17">
      <c r="B201" s="165"/>
      <c r="C201" s="165"/>
      <c r="D201" s="177"/>
      <c r="E201" s="177"/>
      <c r="F201" s="177"/>
      <c r="G201" s="177"/>
      <c r="H201" s="177"/>
      <c r="I201" s="177"/>
      <c r="J201" s="165"/>
      <c r="K201" s="165"/>
      <c r="L201" s="165"/>
      <c r="M201" s="165"/>
      <c r="N201" s="165"/>
      <c r="O201" s="166"/>
      <c r="P201" s="166"/>
      <c r="Q201" s="166"/>
    </row>
    <row r="202" spans="2:17">
      <c r="B202" s="165"/>
      <c r="C202" s="165"/>
      <c r="D202" s="177"/>
      <c r="E202" s="177"/>
      <c r="F202" s="177"/>
      <c r="G202" s="177"/>
      <c r="H202" s="177"/>
      <c r="I202" s="177"/>
      <c r="J202" s="165"/>
      <c r="K202" s="165"/>
      <c r="L202" s="165"/>
      <c r="M202" s="165"/>
      <c r="N202" s="165"/>
      <c r="O202" s="166"/>
      <c r="P202" s="166"/>
      <c r="Q202" s="166"/>
    </row>
    <row r="203" spans="2:17">
      <c r="B203" s="165"/>
      <c r="C203" s="165"/>
      <c r="D203" s="177"/>
      <c r="E203" s="177"/>
      <c r="F203" s="177"/>
      <c r="G203" s="177"/>
      <c r="H203" s="177"/>
      <c r="I203" s="177"/>
      <c r="J203" s="165"/>
      <c r="K203" s="165"/>
      <c r="L203" s="165"/>
      <c r="M203" s="165"/>
      <c r="N203" s="165"/>
      <c r="O203" s="166"/>
      <c r="P203" s="166"/>
      <c r="Q203" s="166"/>
    </row>
    <row r="204" spans="2:17">
      <c r="B204" s="165"/>
      <c r="C204" s="165"/>
      <c r="D204" s="177"/>
      <c r="E204" s="177"/>
      <c r="F204" s="177"/>
      <c r="G204" s="177"/>
      <c r="H204" s="177"/>
      <c r="I204" s="177"/>
      <c r="J204" s="165"/>
      <c r="K204" s="165"/>
      <c r="L204" s="165"/>
      <c r="M204" s="165"/>
      <c r="N204" s="165"/>
      <c r="O204" s="166"/>
      <c r="P204" s="166"/>
      <c r="Q204" s="166"/>
    </row>
    <row r="205" spans="2:17">
      <c r="B205" s="165"/>
      <c r="C205" s="165"/>
      <c r="D205" s="177"/>
      <c r="E205" s="177"/>
      <c r="F205" s="177"/>
      <c r="G205" s="177"/>
      <c r="H205" s="177"/>
      <c r="I205" s="177"/>
      <c r="J205" s="165"/>
      <c r="K205" s="165"/>
      <c r="L205" s="165"/>
      <c r="M205" s="165"/>
      <c r="N205" s="165"/>
      <c r="O205" s="166"/>
      <c r="P205" s="166"/>
      <c r="Q205" s="166"/>
    </row>
    <row r="206" spans="2:17">
      <c r="B206" s="165"/>
      <c r="C206" s="165"/>
      <c r="D206" s="177"/>
      <c r="E206" s="177"/>
      <c r="F206" s="177"/>
      <c r="G206" s="177"/>
      <c r="H206" s="177"/>
      <c r="I206" s="177"/>
      <c r="J206" s="165"/>
      <c r="K206" s="165"/>
      <c r="L206" s="165"/>
      <c r="M206" s="165"/>
      <c r="N206" s="165"/>
      <c r="O206" s="166"/>
      <c r="P206" s="166"/>
      <c r="Q206" s="166"/>
    </row>
    <row r="207" spans="2:17">
      <c r="B207" s="165"/>
      <c r="C207" s="165"/>
      <c r="D207" s="177"/>
      <c r="E207" s="177"/>
      <c r="F207" s="177"/>
      <c r="G207" s="177"/>
      <c r="H207" s="177"/>
      <c r="I207" s="177"/>
      <c r="J207" s="165"/>
      <c r="K207" s="165"/>
      <c r="L207" s="165"/>
      <c r="M207" s="165"/>
      <c r="N207" s="165"/>
      <c r="O207" s="166"/>
      <c r="P207" s="166"/>
      <c r="Q207" s="166"/>
    </row>
    <row r="208" spans="2:17">
      <c r="B208" s="165"/>
      <c r="C208" s="165"/>
      <c r="D208" s="177"/>
      <c r="E208" s="177"/>
      <c r="F208" s="177"/>
      <c r="G208" s="177"/>
      <c r="H208" s="177"/>
      <c r="I208" s="177"/>
      <c r="J208" s="165"/>
      <c r="K208" s="165"/>
      <c r="L208" s="165"/>
      <c r="M208" s="165"/>
      <c r="N208" s="165"/>
      <c r="O208" s="166"/>
      <c r="P208" s="166"/>
      <c r="Q208" s="166"/>
    </row>
    <row r="209" spans="2:17">
      <c r="B209" s="165"/>
      <c r="C209" s="165"/>
      <c r="D209" s="177"/>
      <c r="E209" s="177"/>
      <c r="F209" s="177"/>
      <c r="G209" s="177"/>
      <c r="H209" s="177"/>
      <c r="I209" s="177"/>
      <c r="J209" s="165"/>
      <c r="K209" s="165"/>
      <c r="L209" s="165"/>
      <c r="M209" s="165"/>
      <c r="N209" s="165"/>
      <c r="O209" s="166"/>
      <c r="P209" s="166"/>
      <c r="Q209" s="166"/>
    </row>
    <row r="210" spans="2:17">
      <c r="B210" s="165"/>
      <c r="C210" s="165"/>
      <c r="D210" s="177"/>
      <c r="E210" s="177"/>
      <c r="F210" s="177"/>
      <c r="G210" s="177"/>
      <c r="H210" s="177"/>
      <c r="I210" s="177"/>
      <c r="J210" s="165"/>
      <c r="K210" s="165"/>
      <c r="L210" s="165"/>
      <c r="M210" s="165"/>
      <c r="N210" s="165"/>
      <c r="O210" s="166"/>
      <c r="P210" s="166"/>
      <c r="Q210" s="166"/>
    </row>
    <row r="211" spans="2:17">
      <c r="B211" s="165"/>
      <c r="C211" s="165"/>
      <c r="D211" s="177"/>
      <c r="E211" s="177"/>
      <c r="F211" s="177"/>
      <c r="G211" s="177"/>
      <c r="H211" s="177"/>
      <c r="I211" s="177"/>
      <c r="J211" s="165"/>
      <c r="K211" s="165"/>
      <c r="L211" s="165"/>
      <c r="M211" s="165"/>
      <c r="N211" s="165"/>
      <c r="O211" s="166"/>
      <c r="P211" s="166"/>
      <c r="Q211" s="166"/>
    </row>
    <row r="212" spans="2:17">
      <c r="B212" s="165"/>
      <c r="C212" s="165"/>
      <c r="D212" s="177"/>
      <c r="E212" s="177"/>
      <c r="F212" s="177"/>
      <c r="G212" s="177"/>
      <c r="H212" s="177"/>
      <c r="I212" s="177"/>
      <c r="J212" s="165"/>
      <c r="K212" s="165"/>
      <c r="L212" s="165"/>
      <c r="M212" s="165"/>
      <c r="N212" s="165"/>
      <c r="O212" s="166"/>
      <c r="P212" s="166"/>
      <c r="Q212" s="166"/>
    </row>
    <row r="213" spans="2:17">
      <c r="B213" s="165"/>
      <c r="C213" s="165"/>
      <c r="D213" s="177"/>
      <c r="E213" s="177"/>
      <c r="F213" s="177"/>
      <c r="G213" s="177"/>
      <c r="H213" s="177"/>
      <c r="I213" s="177"/>
      <c r="J213" s="165"/>
      <c r="K213" s="165"/>
      <c r="L213" s="165"/>
      <c r="M213" s="165"/>
      <c r="N213" s="165"/>
      <c r="O213" s="166"/>
      <c r="P213" s="166"/>
      <c r="Q213" s="166"/>
    </row>
    <row r="214" spans="2:17">
      <c r="B214" s="165"/>
      <c r="C214" s="165"/>
      <c r="D214" s="177"/>
      <c r="E214" s="177"/>
      <c r="F214" s="177"/>
      <c r="G214" s="177"/>
      <c r="H214" s="177"/>
      <c r="I214" s="177"/>
      <c r="J214" s="165"/>
      <c r="K214" s="165"/>
      <c r="L214" s="165"/>
      <c r="M214" s="165"/>
      <c r="N214" s="165"/>
      <c r="O214" s="166"/>
      <c r="P214" s="166"/>
      <c r="Q214" s="166"/>
    </row>
    <row r="215" spans="2:17">
      <c r="B215" s="165"/>
      <c r="C215" s="165"/>
      <c r="D215" s="177"/>
      <c r="E215" s="177"/>
      <c r="F215" s="177"/>
      <c r="G215" s="177"/>
      <c r="H215" s="177"/>
      <c r="I215" s="177"/>
      <c r="J215" s="165"/>
      <c r="K215" s="165"/>
      <c r="L215" s="165"/>
      <c r="M215" s="165"/>
      <c r="N215" s="165"/>
      <c r="O215" s="166"/>
      <c r="P215" s="166"/>
      <c r="Q215" s="166"/>
    </row>
    <row r="216" spans="2:17">
      <c r="B216" s="165"/>
      <c r="C216" s="165"/>
      <c r="D216" s="177"/>
      <c r="E216" s="177"/>
      <c r="F216" s="177"/>
      <c r="G216" s="177"/>
      <c r="H216" s="177"/>
      <c r="I216" s="177"/>
      <c r="J216" s="165"/>
      <c r="K216" s="165"/>
      <c r="L216" s="165"/>
      <c r="M216" s="165"/>
      <c r="N216" s="165"/>
      <c r="O216" s="166"/>
      <c r="P216" s="166"/>
      <c r="Q216" s="166"/>
    </row>
    <row r="217" spans="2:17">
      <c r="B217" s="165"/>
      <c r="C217" s="165"/>
      <c r="D217" s="177"/>
      <c r="E217" s="177"/>
      <c r="F217" s="177"/>
      <c r="G217" s="177"/>
      <c r="H217" s="177"/>
      <c r="I217" s="177"/>
      <c r="J217" s="165"/>
      <c r="K217" s="165"/>
      <c r="L217" s="165"/>
      <c r="M217" s="165"/>
      <c r="N217" s="165"/>
      <c r="O217" s="166"/>
      <c r="P217" s="166"/>
      <c r="Q217" s="166"/>
    </row>
    <row r="218" spans="2:17">
      <c r="B218" s="165"/>
      <c r="C218" s="165"/>
      <c r="D218" s="177"/>
      <c r="E218" s="177"/>
      <c r="F218" s="177"/>
      <c r="G218" s="177"/>
      <c r="H218" s="177"/>
      <c r="I218" s="177"/>
      <c r="J218" s="165"/>
      <c r="K218" s="165"/>
      <c r="L218" s="165"/>
      <c r="M218" s="165"/>
      <c r="N218" s="165"/>
      <c r="O218" s="166"/>
      <c r="P218" s="166"/>
      <c r="Q218" s="166"/>
    </row>
    <row r="219" spans="2:17">
      <c r="B219" s="165"/>
      <c r="C219" s="165"/>
      <c r="D219" s="177"/>
      <c r="E219" s="177"/>
      <c r="F219" s="177"/>
      <c r="G219" s="177"/>
      <c r="H219" s="177"/>
      <c r="I219" s="177"/>
      <c r="J219" s="165"/>
      <c r="K219" s="165"/>
      <c r="L219" s="165"/>
      <c r="M219" s="165"/>
      <c r="N219" s="165"/>
      <c r="O219" s="166"/>
      <c r="P219" s="166"/>
      <c r="Q219" s="166"/>
    </row>
    <row r="220" spans="2:17">
      <c r="B220" s="165"/>
      <c r="C220" s="165"/>
      <c r="D220" s="177"/>
      <c r="E220" s="177"/>
      <c r="F220" s="177"/>
      <c r="G220" s="177"/>
      <c r="H220" s="177"/>
      <c r="I220" s="177"/>
      <c r="J220" s="165"/>
      <c r="K220" s="165"/>
      <c r="L220" s="165"/>
      <c r="M220" s="165"/>
      <c r="N220" s="165"/>
      <c r="O220" s="166"/>
      <c r="P220" s="166"/>
      <c r="Q220" s="166"/>
    </row>
    <row r="221" spans="2:17">
      <c r="B221" s="165"/>
      <c r="C221" s="165"/>
      <c r="D221" s="177"/>
      <c r="E221" s="177"/>
      <c r="F221" s="177"/>
      <c r="G221" s="177"/>
      <c r="H221" s="177"/>
      <c r="I221" s="177"/>
      <c r="J221" s="165"/>
      <c r="K221" s="165"/>
      <c r="L221" s="165"/>
      <c r="M221" s="165"/>
      <c r="N221" s="165"/>
      <c r="O221" s="166"/>
      <c r="P221" s="166"/>
      <c r="Q221" s="166"/>
    </row>
    <row r="222" spans="2:17">
      <c r="B222" s="165"/>
      <c r="C222" s="165"/>
      <c r="D222" s="177"/>
      <c r="E222" s="177"/>
      <c r="F222" s="177"/>
      <c r="G222" s="177"/>
      <c r="H222" s="177"/>
      <c r="I222" s="177"/>
      <c r="J222" s="165"/>
      <c r="K222" s="165"/>
      <c r="L222" s="165"/>
      <c r="M222" s="165"/>
      <c r="N222" s="165"/>
      <c r="O222" s="166"/>
      <c r="P222" s="166"/>
      <c r="Q222" s="166"/>
    </row>
    <row r="223" spans="2:17">
      <c r="B223" s="165"/>
      <c r="C223" s="165"/>
      <c r="D223" s="177"/>
      <c r="E223" s="177"/>
      <c r="F223" s="177"/>
      <c r="G223" s="177"/>
      <c r="H223" s="177"/>
      <c r="I223" s="177"/>
      <c r="J223" s="165"/>
      <c r="K223" s="165"/>
      <c r="L223" s="165"/>
      <c r="M223" s="165"/>
      <c r="N223" s="165"/>
      <c r="O223" s="166"/>
      <c r="P223" s="166"/>
      <c r="Q223" s="166"/>
    </row>
    <row r="224" spans="2:17">
      <c r="B224" s="165"/>
      <c r="C224" s="165"/>
      <c r="D224" s="177"/>
      <c r="E224" s="177"/>
      <c r="F224" s="177"/>
      <c r="G224" s="177"/>
      <c r="H224" s="177"/>
      <c r="I224" s="177"/>
      <c r="J224" s="165"/>
      <c r="K224" s="165"/>
      <c r="L224" s="165"/>
      <c r="M224" s="165"/>
      <c r="N224" s="165"/>
      <c r="O224" s="166"/>
      <c r="P224" s="166"/>
      <c r="Q224" s="166"/>
    </row>
    <row r="225" spans="2:17">
      <c r="B225" s="165"/>
      <c r="C225" s="165"/>
      <c r="D225" s="177"/>
      <c r="E225" s="177"/>
      <c r="F225" s="177"/>
      <c r="G225" s="177"/>
      <c r="H225" s="177"/>
      <c r="I225" s="177"/>
      <c r="J225" s="165"/>
      <c r="K225" s="165"/>
      <c r="L225" s="165"/>
      <c r="M225" s="165"/>
      <c r="N225" s="165"/>
      <c r="O225" s="166"/>
      <c r="P225" s="166"/>
      <c r="Q225" s="166"/>
    </row>
    <row r="226" spans="2:17">
      <c r="B226" s="165"/>
      <c r="C226" s="165"/>
      <c r="D226" s="177"/>
      <c r="E226" s="177"/>
      <c r="F226" s="177"/>
      <c r="G226" s="177"/>
      <c r="H226" s="177"/>
      <c r="I226" s="177"/>
      <c r="J226" s="165"/>
      <c r="K226" s="165"/>
      <c r="L226" s="165"/>
      <c r="M226" s="165"/>
      <c r="N226" s="165"/>
      <c r="O226" s="166"/>
      <c r="P226" s="166"/>
      <c r="Q226" s="166"/>
    </row>
    <row r="227" spans="2:17">
      <c r="B227" s="165"/>
      <c r="C227" s="165"/>
      <c r="D227" s="177"/>
      <c r="E227" s="177"/>
      <c r="F227" s="177"/>
      <c r="G227" s="177"/>
      <c r="H227" s="177"/>
      <c r="I227" s="177"/>
      <c r="J227" s="165"/>
      <c r="K227" s="165"/>
      <c r="L227" s="165"/>
      <c r="M227" s="165"/>
      <c r="N227" s="165"/>
      <c r="O227" s="166"/>
      <c r="P227" s="166"/>
      <c r="Q227" s="166"/>
    </row>
    <row r="228" spans="2:17">
      <c r="B228" s="165"/>
      <c r="C228" s="165"/>
      <c r="D228" s="177"/>
      <c r="E228" s="177"/>
      <c r="F228" s="177"/>
      <c r="G228" s="177"/>
      <c r="H228" s="177"/>
      <c r="I228" s="177"/>
      <c r="J228" s="165"/>
      <c r="K228" s="165"/>
      <c r="L228" s="165"/>
      <c r="M228" s="165"/>
      <c r="N228" s="165"/>
      <c r="O228" s="166"/>
      <c r="P228" s="166"/>
      <c r="Q228" s="166"/>
    </row>
    <row r="229" spans="2:17">
      <c r="B229" s="165"/>
      <c r="C229" s="165"/>
      <c r="D229" s="177"/>
      <c r="E229" s="177"/>
      <c r="F229" s="177"/>
      <c r="G229" s="177"/>
      <c r="H229" s="177"/>
      <c r="I229" s="177"/>
      <c r="J229" s="165"/>
      <c r="K229" s="165"/>
      <c r="L229" s="165"/>
      <c r="M229" s="165"/>
      <c r="N229" s="165"/>
      <c r="O229" s="166"/>
      <c r="P229" s="166"/>
      <c r="Q229" s="166"/>
    </row>
    <row r="230" spans="2:17">
      <c r="B230" s="165"/>
      <c r="C230" s="165"/>
      <c r="D230" s="177"/>
      <c r="E230" s="177"/>
      <c r="F230" s="177"/>
      <c r="G230" s="177"/>
      <c r="H230" s="177"/>
      <c r="I230" s="177"/>
      <c r="J230" s="165"/>
      <c r="K230" s="165"/>
      <c r="L230" s="165"/>
      <c r="M230" s="165"/>
      <c r="N230" s="165"/>
      <c r="O230" s="166"/>
      <c r="P230" s="166"/>
      <c r="Q230" s="166"/>
    </row>
    <row r="231" spans="2:17">
      <c r="B231" s="165"/>
      <c r="C231" s="165"/>
      <c r="D231" s="177"/>
      <c r="E231" s="177"/>
      <c r="F231" s="177"/>
      <c r="G231" s="177"/>
      <c r="H231" s="177"/>
      <c r="I231" s="177"/>
      <c r="J231" s="165"/>
      <c r="K231" s="165"/>
      <c r="L231" s="165"/>
      <c r="M231" s="165"/>
      <c r="N231" s="165"/>
      <c r="O231" s="166"/>
      <c r="P231" s="166"/>
      <c r="Q231" s="166"/>
    </row>
    <row r="232" spans="2:17">
      <c r="B232" s="165"/>
      <c r="C232" s="165"/>
      <c r="D232" s="177"/>
      <c r="E232" s="177"/>
      <c r="F232" s="177"/>
      <c r="G232" s="177"/>
      <c r="H232" s="177"/>
      <c r="I232" s="177"/>
      <c r="J232" s="165"/>
      <c r="K232" s="165"/>
      <c r="L232" s="165"/>
      <c r="M232" s="165"/>
      <c r="N232" s="165"/>
      <c r="O232" s="166"/>
      <c r="P232" s="166"/>
      <c r="Q232" s="166"/>
    </row>
    <row r="233" spans="2:17">
      <c r="B233" s="165"/>
      <c r="C233" s="165"/>
      <c r="D233" s="177"/>
      <c r="E233" s="177"/>
      <c r="F233" s="177"/>
      <c r="G233" s="177"/>
      <c r="H233" s="177"/>
      <c r="I233" s="177"/>
      <c r="J233" s="165"/>
      <c r="K233" s="165"/>
      <c r="L233" s="165"/>
      <c r="M233" s="165"/>
      <c r="N233" s="165"/>
      <c r="O233" s="166"/>
      <c r="P233" s="166"/>
      <c r="Q233" s="166"/>
    </row>
    <row r="234" spans="2:17">
      <c r="B234" s="165"/>
      <c r="C234" s="165"/>
      <c r="D234" s="177"/>
      <c r="E234" s="177"/>
      <c r="F234" s="177"/>
      <c r="G234" s="177"/>
      <c r="H234" s="177"/>
      <c r="I234" s="177"/>
      <c r="J234" s="165"/>
      <c r="K234" s="165"/>
      <c r="L234" s="165"/>
      <c r="M234" s="165"/>
      <c r="N234" s="165"/>
      <c r="O234" s="166"/>
      <c r="P234" s="166"/>
      <c r="Q234" s="166"/>
    </row>
    <row r="235" spans="2:17">
      <c r="B235" s="165"/>
      <c r="C235" s="165"/>
      <c r="D235" s="177"/>
      <c r="E235" s="177"/>
      <c r="F235" s="177"/>
      <c r="G235" s="177"/>
      <c r="H235" s="177"/>
      <c r="I235" s="177"/>
      <c r="J235" s="165"/>
      <c r="K235" s="165"/>
      <c r="L235" s="165"/>
      <c r="M235" s="165"/>
      <c r="N235" s="165"/>
      <c r="O235" s="166"/>
      <c r="P235" s="166"/>
      <c r="Q235" s="166"/>
    </row>
    <row r="236" spans="2:17">
      <c r="B236" s="165"/>
      <c r="C236" s="165"/>
      <c r="D236" s="177"/>
      <c r="E236" s="177"/>
      <c r="F236" s="177"/>
      <c r="G236" s="177"/>
      <c r="H236" s="177"/>
      <c r="I236" s="177"/>
      <c r="J236" s="165"/>
      <c r="K236" s="165"/>
      <c r="L236" s="165"/>
      <c r="M236" s="165"/>
      <c r="N236" s="165"/>
      <c r="O236" s="166"/>
      <c r="P236" s="166"/>
      <c r="Q236" s="166"/>
    </row>
    <row r="237" spans="2:17">
      <c r="B237" s="165"/>
      <c r="C237" s="165"/>
      <c r="D237" s="177"/>
      <c r="E237" s="177"/>
      <c r="F237" s="177"/>
      <c r="G237" s="177"/>
      <c r="H237" s="177"/>
      <c r="I237" s="177"/>
      <c r="J237" s="165"/>
      <c r="K237" s="165"/>
      <c r="L237" s="165"/>
      <c r="M237" s="165"/>
      <c r="N237" s="165"/>
      <c r="O237" s="166"/>
      <c r="P237" s="166"/>
      <c r="Q237" s="166"/>
    </row>
    <row r="238" spans="2:17">
      <c r="B238" s="165"/>
      <c r="C238" s="165"/>
      <c r="D238" s="177"/>
      <c r="E238" s="177"/>
      <c r="F238" s="177"/>
      <c r="G238" s="177"/>
      <c r="H238" s="177"/>
      <c r="I238" s="177"/>
      <c r="J238" s="165"/>
      <c r="K238" s="165"/>
      <c r="L238" s="165"/>
      <c r="M238" s="165"/>
      <c r="N238" s="165"/>
      <c r="O238" s="166"/>
      <c r="P238" s="166"/>
      <c r="Q238" s="166"/>
    </row>
    <row r="239" spans="2:17">
      <c r="B239" s="165"/>
      <c r="C239" s="165"/>
      <c r="D239" s="177"/>
      <c r="E239" s="177"/>
      <c r="F239" s="177"/>
      <c r="G239" s="177"/>
      <c r="H239" s="177"/>
      <c r="I239" s="177"/>
      <c r="J239" s="165"/>
      <c r="K239" s="165"/>
      <c r="L239" s="165"/>
      <c r="M239" s="165"/>
      <c r="N239" s="165"/>
      <c r="O239" s="166"/>
      <c r="P239" s="166"/>
      <c r="Q239" s="166"/>
    </row>
    <row r="240" spans="2:17">
      <c r="B240" s="165"/>
      <c r="C240" s="165"/>
      <c r="D240" s="177"/>
      <c r="E240" s="177"/>
      <c r="F240" s="177"/>
      <c r="G240" s="177"/>
      <c r="H240" s="177"/>
      <c r="I240" s="177"/>
      <c r="J240" s="165"/>
      <c r="K240" s="165"/>
      <c r="L240" s="165"/>
      <c r="M240" s="165"/>
      <c r="N240" s="165"/>
      <c r="O240" s="166"/>
      <c r="P240" s="166"/>
      <c r="Q240" s="166"/>
    </row>
    <row r="241" spans="2:17">
      <c r="B241" s="165"/>
      <c r="C241" s="165"/>
      <c r="D241" s="177"/>
      <c r="E241" s="177"/>
      <c r="F241" s="177"/>
      <c r="G241" s="177"/>
      <c r="H241" s="177"/>
      <c r="I241" s="177"/>
      <c r="J241" s="165"/>
      <c r="K241" s="165"/>
      <c r="L241" s="165"/>
      <c r="M241" s="165"/>
      <c r="N241" s="165"/>
      <c r="O241" s="166"/>
      <c r="P241" s="166"/>
      <c r="Q241" s="166"/>
    </row>
    <row r="242" spans="2:17">
      <c r="B242" s="165"/>
      <c r="C242" s="165"/>
      <c r="D242" s="177"/>
      <c r="E242" s="177"/>
      <c r="F242" s="177"/>
      <c r="G242" s="177"/>
      <c r="H242" s="177"/>
      <c r="I242" s="177"/>
      <c r="J242" s="165"/>
      <c r="K242" s="165"/>
      <c r="L242" s="165"/>
      <c r="M242" s="165"/>
      <c r="N242" s="165"/>
      <c r="O242" s="166"/>
      <c r="P242" s="166"/>
      <c r="Q242" s="166"/>
    </row>
    <row r="243" spans="2:17">
      <c r="B243" s="165"/>
      <c r="C243" s="165"/>
      <c r="D243" s="177"/>
      <c r="E243" s="177"/>
      <c r="F243" s="177"/>
      <c r="G243" s="177"/>
      <c r="H243" s="177"/>
      <c r="I243" s="177"/>
      <c r="J243" s="165"/>
      <c r="K243" s="165"/>
      <c r="L243" s="165"/>
      <c r="M243" s="165"/>
      <c r="N243" s="165"/>
      <c r="O243" s="166"/>
      <c r="P243" s="166"/>
      <c r="Q243" s="166"/>
    </row>
    <row r="244" spans="2:17">
      <c r="B244" s="165"/>
      <c r="C244" s="165"/>
      <c r="D244" s="177"/>
      <c r="E244" s="177"/>
      <c r="F244" s="177"/>
      <c r="G244" s="177"/>
      <c r="H244" s="177"/>
      <c r="I244" s="177"/>
      <c r="J244" s="165"/>
      <c r="K244" s="165"/>
      <c r="L244" s="165"/>
      <c r="M244" s="165"/>
      <c r="N244" s="165"/>
      <c r="O244" s="166"/>
      <c r="P244" s="166"/>
      <c r="Q244" s="166"/>
    </row>
    <row r="245" spans="2:17">
      <c r="B245" s="165"/>
      <c r="C245" s="165"/>
      <c r="D245" s="177"/>
      <c r="E245" s="177"/>
      <c r="F245" s="177"/>
      <c r="G245" s="177"/>
      <c r="H245" s="177"/>
      <c r="I245" s="177"/>
      <c r="J245" s="165"/>
      <c r="K245" s="165"/>
      <c r="L245" s="165"/>
      <c r="M245" s="165"/>
      <c r="N245" s="165"/>
      <c r="O245" s="166"/>
      <c r="P245" s="166"/>
      <c r="Q245" s="166"/>
    </row>
    <row r="246" spans="2:17">
      <c r="B246" s="165"/>
      <c r="C246" s="165"/>
      <c r="D246" s="177"/>
      <c r="E246" s="177"/>
      <c r="F246" s="177"/>
      <c r="G246" s="177"/>
      <c r="H246" s="177"/>
      <c r="I246" s="177"/>
      <c r="J246" s="165"/>
      <c r="K246" s="165"/>
      <c r="L246" s="165"/>
      <c r="M246" s="165"/>
      <c r="N246" s="165"/>
      <c r="O246" s="166"/>
      <c r="P246" s="166"/>
      <c r="Q246" s="166"/>
    </row>
    <row r="247" spans="2:17">
      <c r="B247" s="165"/>
      <c r="C247" s="165"/>
      <c r="D247" s="177"/>
      <c r="E247" s="177"/>
      <c r="F247" s="177"/>
      <c r="G247" s="177"/>
      <c r="H247" s="177"/>
      <c r="I247" s="177"/>
      <c r="J247" s="165"/>
      <c r="K247" s="165"/>
      <c r="L247" s="165"/>
      <c r="M247" s="165"/>
      <c r="N247" s="165"/>
      <c r="O247" s="166"/>
      <c r="P247" s="166"/>
      <c r="Q247" s="166"/>
    </row>
    <row r="248" spans="2:17">
      <c r="B248" s="165"/>
      <c r="C248" s="165"/>
      <c r="D248" s="177"/>
      <c r="E248" s="177"/>
      <c r="F248" s="177"/>
      <c r="G248" s="177"/>
      <c r="H248" s="177"/>
      <c r="I248" s="177"/>
      <c r="J248" s="165"/>
      <c r="K248" s="165"/>
      <c r="L248" s="165"/>
      <c r="M248" s="165"/>
      <c r="N248" s="165"/>
      <c r="O248" s="166"/>
      <c r="P248" s="166"/>
      <c r="Q248" s="166"/>
    </row>
    <row r="249" spans="2:17">
      <c r="B249" s="165"/>
      <c r="C249" s="165"/>
      <c r="D249" s="177"/>
      <c r="E249" s="177"/>
      <c r="F249" s="177"/>
      <c r="G249" s="177"/>
      <c r="H249" s="177"/>
      <c r="I249" s="177"/>
      <c r="J249" s="165"/>
      <c r="K249" s="165"/>
      <c r="L249" s="165"/>
      <c r="M249" s="165"/>
      <c r="N249" s="165"/>
      <c r="O249" s="166"/>
      <c r="P249" s="166"/>
      <c r="Q249" s="166"/>
    </row>
    <row r="250" spans="2:17">
      <c r="B250" s="165"/>
      <c r="C250" s="165"/>
      <c r="D250" s="177"/>
      <c r="E250" s="177"/>
      <c r="F250" s="177"/>
      <c r="G250" s="177"/>
      <c r="H250" s="177"/>
      <c r="I250" s="177"/>
      <c r="J250" s="165"/>
      <c r="K250" s="165"/>
      <c r="L250" s="165"/>
      <c r="M250" s="165"/>
      <c r="N250" s="165"/>
      <c r="O250" s="166"/>
      <c r="P250" s="166"/>
      <c r="Q250" s="166"/>
    </row>
    <row r="251" spans="2:17">
      <c r="B251" s="165"/>
      <c r="C251" s="165"/>
      <c r="D251" s="177"/>
      <c r="E251" s="177"/>
      <c r="F251" s="177"/>
      <c r="G251" s="177"/>
      <c r="H251" s="177"/>
      <c r="I251" s="177"/>
      <c r="J251" s="165"/>
      <c r="K251" s="165"/>
      <c r="L251" s="165"/>
      <c r="M251" s="165"/>
      <c r="N251" s="165"/>
      <c r="O251" s="166"/>
      <c r="P251" s="166"/>
      <c r="Q251" s="166"/>
    </row>
    <row r="252" spans="2:17">
      <c r="B252" s="165"/>
      <c r="C252" s="165"/>
      <c r="D252" s="177"/>
      <c r="E252" s="177"/>
      <c r="F252" s="177"/>
      <c r="G252" s="177"/>
      <c r="H252" s="177"/>
      <c r="I252" s="177"/>
      <c r="J252" s="165"/>
      <c r="K252" s="165"/>
      <c r="L252" s="165"/>
      <c r="M252" s="165"/>
      <c r="N252" s="165"/>
      <c r="O252" s="166"/>
      <c r="P252" s="166"/>
      <c r="Q252" s="166"/>
    </row>
    <row r="253" spans="2:17">
      <c r="B253" s="165"/>
      <c r="C253" s="165"/>
      <c r="D253" s="177"/>
      <c r="E253" s="177"/>
      <c r="F253" s="177"/>
      <c r="G253" s="177"/>
      <c r="H253" s="177"/>
      <c r="I253" s="177"/>
      <c r="J253" s="165"/>
      <c r="K253" s="165"/>
      <c r="L253" s="165"/>
      <c r="M253" s="165"/>
      <c r="N253" s="165"/>
      <c r="O253" s="166"/>
      <c r="P253" s="166"/>
      <c r="Q253" s="166"/>
    </row>
    <row r="254" spans="2:17">
      <c r="B254" s="165"/>
      <c r="C254" s="165"/>
      <c r="D254" s="177"/>
      <c r="E254" s="177"/>
      <c r="F254" s="177"/>
      <c r="G254" s="177"/>
      <c r="H254" s="177"/>
      <c r="I254" s="177"/>
      <c r="J254" s="165"/>
      <c r="K254" s="165"/>
      <c r="L254" s="165"/>
      <c r="M254" s="165"/>
      <c r="N254" s="165"/>
      <c r="O254" s="166"/>
      <c r="P254" s="166"/>
      <c r="Q254" s="166"/>
    </row>
    <row r="255" spans="2:17">
      <c r="B255" s="165"/>
      <c r="C255" s="165"/>
      <c r="D255" s="177"/>
      <c r="E255" s="177"/>
      <c r="F255" s="177"/>
      <c r="G255" s="177"/>
      <c r="H255" s="177"/>
      <c r="I255" s="177"/>
      <c r="J255" s="165"/>
      <c r="K255" s="165"/>
      <c r="L255" s="165"/>
      <c r="M255" s="165"/>
      <c r="N255" s="165"/>
      <c r="O255" s="166"/>
      <c r="P255" s="166"/>
      <c r="Q255" s="166"/>
    </row>
    <row r="256" spans="2:17">
      <c r="B256" s="165"/>
      <c r="C256" s="165"/>
      <c r="D256" s="177"/>
      <c r="E256" s="177"/>
      <c r="F256" s="177"/>
      <c r="G256" s="177"/>
      <c r="H256" s="177"/>
      <c r="I256" s="177"/>
      <c r="J256" s="165"/>
      <c r="K256" s="165"/>
      <c r="L256" s="165"/>
      <c r="M256" s="165"/>
      <c r="N256" s="165"/>
      <c r="O256" s="166"/>
      <c r="P256" s="166"/>
      <c r="Q256" s="166"/>
    </row>
    <row r="257" spans="2:17">
      <c r="B257" s="165"/>
      <c r="C257" s="165"/>
      <c r="D257" s="177"/>
      <c r="E257" s="177"/>
      <c r="F257" s="177"/>
      <c r="G257" s="177"/>
      <c r="H257" s="177"/>
      <c r="I257" s="177"/>
      <c r="J257" s="165"/>
      <c r="K257" s="165"/>
      <c r="L257" s="165"/>
      <c r="M257" s="165"/>
      <c r="N257" s="165"/>
      <c r="O257" s="166"/>
      <c r="P257" s="166"/>
      <c r="Q257" s="166"/>
    </row>
    <row r="258" spans="2:17">
      <c r="B258" s="165"/>
      <c r="C258" s="165"/>
      <c r="D258" s="177"/>
      <c r="E258" s="177"/>
      <c r="F258" s="177"/>
      <c r="G258" s="177"/>
      <c r="H258" s="177"/>
      <c r="I258" s="177"/>
      <c r="J258" s="165"/>
      <c r="K258" s="165"/>
      <c r="L258" s="165"/>
      <c r="M258" s="165"/>
      <c r="N258" s="165"/>
      <c r="O258" s="166"/>
      <c r="P258" s="166"/>
      <c r="Q258" s="166"/>
    </row>
    <row r="259" spans="2:17">
      <c r="B259" s="165"/>
      <c r="C259" s="165"/>
      <c r="D259" s="177"/>
      <c r="E259" s="177"/>
      <c r="F259" s="177"/>
      <c r="G259" s="177"/>
      <c r="H259" s="177"/>
      <c r="I259" s="177"/>
      <c r="J259" s="165"/>
      <c r="K259" s="165"/>
      <c r="L259" s="165"/>
      <c r="M259" s="165"/>
      <c r="N259" s="165"/>
      <c r="O259" s="166"/>
      <c r="P259" s="166"/>
      <c r="Q259" s="166"/>
    </row>
    <row r="260" spans="2:17">
      <c r="B260" s="165"/>
      <c r="C260" s="165"/>
      <c r="D260" s="177"/>
      <c r="E260" s="177"/>
      <c r="F260" s="177"/>
      <c r="G260" s="177"/>
      <c r="H260" s="177"/>
      <c r="I260" s="177"/>
      <c r="J260" s="165"/>
      <c r="K260" s="165"/>
      <c r="L260" s="165"/>
      <c r="M260" s="165"/>
      <c r="N260" s="165"/>
      <c r="O260" s="166"/>
      <c r="P260" s="166"/>
      <c r="Q260" s="166"/>
    </row>
    <row r="261" spans="2:17">
      <c r="B261" s="165"/>
      <c r="C261" s="165"/>
      <c r="D261" s="177"/>
      <c r="E261" s="177"/>
      <c r="F261" s="177"/>
      <c r="G261" s="177"/>
      <c r="H261" s="177"/>
      <c r="I261" s="177"/>
      <c r="J261" s="165"/>
      <c r="K261" s="165"/>
      <c r="L261" s="165"/>
      <c r="M261" s="165"/>
      <c r="N261" s="165"/>
      <c r="O261" s="166"/>
      <c r="P261" s="166"/>
      <c r="Q261" s="166"/>
    </row>
    <row r="262" spans="2:17">
      <c r="B262" s="165"/>
      <c r="C262" s="165"/>
      <c r="D262" s="177"/>
      <c r="E262" s="177"/>
      <c r="F262" s="177"/>
      <c r="G262" s="177"/>
      <c r="H262" s="177"/>
      <c r="I262" s="177"/>
      <c r="J262" s="165"/>
      <c r="K262" s="165"/>
      <c r="L262" s="165"/>
      <c r="M262" s="165"/>
      <c r="N262" s="165"/>
      <c r="O262" s="166"/>
      <c r="P262" s="166"/>
      <c r="Q262" s="166"/>
    </row>
    <row r="263" spans="2:17">
      <c r="B263" s="165"/>
      <c r="C263" s="165"/>
      <c r="D263" s="177"/>
      <c r="E263" s="177"/>
      <c r="F263" s="177"/>
      <c r="G263" s="177"/>
      <c r="H263" s="177"/>
      <c r="I263" s="177"/>
      <c r="J263" s="165"/>
      <c r="K263" s="165"/>
      <c r="L263" s="165"/>
      <c r="M263" s="165"/>
      <c r="N263" s="165"/>
      <c r="O263" s="166"/>
      <c r="P263" s="166"/>
      <c r="Q263" s="166"/>
    </row>
    <row r="264" spans="2:17">
      <c r="B264" s="165"/>
      <c r="C264" s="165"/>
      <c r="D264" s="177"/>
      <c r="E264" s="177"/>
      <c r="F264" s="177"/>
      <c r="G264" s="177"/>
      <c r="H264" s="177"/>
      <c r="I264" s="177"/>
      <c r="J264" s="165"/>
      <c r="K264" s="165"/>
      <c r="L264" s="165"/>
      <c r="M264" s="165"/>
      <c r="N264" s="165"/>
      <c r="O264" s="166"/>
      <c r="P264" s="166"/>
      <c r="Q264" s="166"/>
    </row>
    <row r="265" spans="2:17">
      <c r="B265" s="165"/>
      <c r="C265" s="165"/>
      <c r="D265" s="177"/>
      <c r="E265" s="177"/>
      <c r="F265" s="177"/>
      <c r="G265" s="177"/>
      <c r="H265" s="177"/>
      <c r="I265" s="177"/>
      <c r="J265" s="165"/>
      <c r="K265" s="165"/>
      <c r="L265" s="165"/>
      <c r="M265" s="165"/>
      <c r="N265" s="165"/>
      <c r="O265" s="166"/>
      <c r="P265" s="166"/>
      <c r="Q265" s="166"/>
    </row>
    <row r="266" spans="2:17">
      <c r="B266" s="165"/>
      <c r="C266" s="165"/>
      <c r="D266" s="177"/>
      <c r="E266" s="177"/>
      <c r="F266" s="177"/>
      <c r="G266" s="177"/>
      <c r="H266" s="177"/>
      <c r="I266" s="177"/>
      <c r="J266" s="165"/>
      <c r="K266" s="165"/>
      <c r="L266" s="165"/>
      <c r="M266" s="165"/>
      <c r="N266" s="165"/>
      <c r="O266" s="166"/>
      <c r="P266" s="166"/>
      <c r="Q266" s="166"/>
    </row>
    <row r="267" spans="2:17">
      <c r="B267" s="165"/>
      <c r="C267" s="165"/>
      <c r="D267" s="177"/>
      <c r="E267" s="177"/>
      <c r="F267" s="177"/>
      <c r="G267" s="177"/>
      <c r="H267" s="177"/>
      <c r="I267" s="177"/>
      <c r="J267" s="165"/>
      <c r="K267" s="165"/>
      <c r="L267" s="165"/>
      <c r="M267" s="165"/>
      <c r="N267" s="165"/>
      <c r="O267" s="166"/>
      <c r="P267" s="166"/>
      <c r="Q267" s="166"/>
    </row>
    <row r="268" spans="2:17">
      <c r="B268" s="165"/>
      <c r="C268" s="165"/>
      <c r="D268" s="177"/>
      <c r="E268" s="177"/>
      <c r="F268" s="177"/>
      <c r="G268" s="177"/>
      <c r="H268" s="177"/>
      <c r="I268" s="177"/>
      <c r="J268" s="165"/>
      <c r="K268" s="165"/>
      <c r="L268" s="165"/>
      <c r="M268" s="165"/>
      <c r="N268" s="165"/>
      <c r="O268" s="166"/>
      <c r="P268" s="166"/>
      <c r="Q268" s="166"/>
    </row>
    <row r="269" spans="2:17">
      <c r="B269" s="165"/>
      <c r="C269" s="165"/>
      <c r="D269" s="177"/>
      <c r="E269" s="177"/>
      <c r="F269" s="177"/>
      <c r="G269" s="177"/>
      <c r="H269" s="177"/>
      <c r="I269" s="177"/>
      <c r="J269" s="165"/>
      <c r="K269" s="165"/>
      <c r="L269" s="165"/>
      <c r="M269" s="165"/>
      <c r="N269" s="165"/>
      <c r="O269" s="166"/>
      <c r="P269" s="166"/>
      <c r="Q269" s="166"/>
    </row>
    <row r="270" spans="2:17">
      <c r="B270" s="165"/>
      <c r="C270" s="165"/>
      <c r="D270" s="177"/>
      <c r="E270" s="177"/>
      <c r="F270" s="177"/>
      <c r="G270" s="177"/>
      <c r="H270" s="177"/>
      <c r="I270" s="177"/>
      <c r="J270" s="165"/>
      <c r="K270" s="165"/>
      <c r="L270" s="165"/>
      <c r="M270" s="165"/>
      <c r="N270" s="165"/>
      <c r="O270" s="166"/>
      <c r="P270" s="166"/>
      <c r="Q270" s="166"/>
    </row>
    <row r="271" spans="2:17">
      <c r="B271" s="165"/>
      <c r="C271" s="165"/>
      <c r="D271" s="177"/>
      <c r="E271" s="177"/>
      <c r="F271" s="177"/>
      <c r="G271" s="177"/>
      <c r="H271" s="177"/>
      <c r="I271" s="177"/>
      <c r="J271" s="165"/>
      <c r="K271" s="165"/>
      <c r="L271" s="165"/>
      <c r="M271" s="165"/>
      <c r="N271" s="165"/>
      <c r="O271" s="166"/>
      <c r="P271" s="166"/>
      <c r="Q271" s="166"/>
    </row>
    <row r="272" spans="2:17">
      <c r="B272" s="165"/>
      <c r="C272" s="165"/>
      <c r="D272" s="177"/>
      <c r="E272" s="177"/>
      <c r="F272" s="177"/>
      <c r="G272" s="177"/>
      <c r="H272" s="177"/>
      <c r="I272" s="177"/>
      <c r="J272" s="165"/>
      <c r="K272" s="165"/>
      <c r="L272" s="165"/>
      <c r="M272" s="165"/>
      <c r="N272" s="165"/>
      <c r="O272" s="166"/>
      <c r="P272" s="166"/>
      <c r="Q272" s="166"/>
    </row>
    <row r="273" spans="2:17">
      <c r="B273" s="165"/>
      <c r="C273" s="165"/>
      <c r="D273" s="177"/>
      <c r="E273" s="177"/>
      <c r="F273" s="177"/>
      <c r="G273" s="177"/>
      <c r="H273" s="177"/>
      <c r="I273" s="177"/>
      <c r="J273" s="165"/>
      <c r="K273" s="165"/>
      <c r="L273" s="165"/>
      <c r="M273" s="165"/>
      <c r="N273" s="165"/>
      <c r="O273" s="166"/>
      <c r="P273" s="166"/>
      <c r="Q273" s="166"/>
    </row>
    <row r="274" spans="2:17">
      <c r="B274" s="165"/>
      <c r="C274" s="165"/>
      <c r="D274" s="177"/>
      <c r="E274" s="177"/>
      <c r="F274" s="177"/>
      <c r="G274" s="177"/>
      <c r="H274" s="177"/>
      <c r="I274" s="177"/>
      <c r="J274" s="165"/>
      <c r="K274" s="165"/>
      <c r="L274" s="165"/>
      <c r="M274" s="165"/>
      <c r="N274" s="165"/>
      <c r="O274" s="166"/>
      <c r="P274" s="166"/>
      <c r="Q274" s="166"/>
    </row>
    <row r="275" spans="2:17">
      <c r="B275" s="165"/>
      <c r="C275" s="165"/>
      <c r="D275" s="177"/>
      <c r="E275" s="177"/>
      <c r="F275" s="177"/>
      <c r="G275" s="177"/>
      <c r="H275" s="177"/>
      <c r="I275" s="177"/>
      <c r="J275" s="165"/>
      <c r="K275" s="165"/>
      <c r="L275" s="165"/>
      <c r="M275" s="165"/>
      <c r="N275" s="165"/>
      <c r="O275" s="166"/>
      <c r="P275" s="166"/>
      <c r="Q275" s="166"/>
    </row>
    <row r="276" spans="2:17">
      <c r="B276" s="165"/>
      <c r="C276" s="165"/>
      <c r="D276" s="177"/>
      <c r="E276" s="177"/>
      <c r="F276" s="177"/>
      <c r="G276" s="177"/>
      <c r="H276" s="177"/>
      <c r="I276" s="177"/>
      <c r="J276" s="165"/>
      <c r="K276" s="165"/>
      <c r="L276" s="165"/>
      <c r="M276" s="165"/>
      <c r="N276" s="165"/>
      <c r="O276" s="166"/>
      <c r="P276" s="166"/>
      <c r="Q276" s="166"/>
    </row>
    <row r="277" spans="2:17">
      <c r="B277" s="165"/>
      <c r="C277" s="165"/>
      <c r="D277" s="177"/>
      <c r="E277" s="177"/>
      <c r="F277" s="177"/>
      <c r="G277" s="177"/>
      <c r="H277" s="177"/>
      <c r="I277" s="177"/>
      <c r="J277" s="165"/>
      <c r="K277" s="165"/>
      <c r="L277" s="165"/>
      <c r="M277" s="165"/>
      <c r="N277" s="165"/>
      <c r="O277" s="166"/>
      <c r="P277" s="166"/>
      <c r="Q277" s="166"/>
    </row>
    <row r="278" spans="2:17">
      <c r="B278" s="165"/>
      <c r="C278" s="165"/>
      <c r="D278" s="177"/>
      <c r="E278" s="177"/>
      <c r="F278" s="177"/>
      <c r="G278" s="177"/>
      <c r="H278" s="177"/>
      <c r="I278" s="177"/>
      <c r="J278" s="165"/>
      <c r="K278" s="165"/>
      <c r="L278" s="165"/>
      <c r="M278" s="165"/>
      <c r="N278" s="165"/>
      <c r="O278" s="166"/>
      <c r="P278" s="166"/>
      <c r="Q278" s="166"/>
    </row>
    <row r="279" spans="2:17">
      <c r="B279" s="165"/>
      <c r="C279" s="165"/>
      <c r="D279" s="177"/>
      <c r="E279" s="177"/>
      <c r="F279" s="177"/>
      <c r="G279" s="177"/>
      <c r="H279" s="177"/>
      <c r="I279" s="177"/>
      <c r="J279" s="165"/>
      <c r="K279" s="165"/>
      <c r="L279" s="165"/>
      <c r="M279" s="165"/>
      <c r="N279" s="165"/>
      <c r="O279" s="166"/>
      <c r="P279" s="166"/>
      <c r="Q279" s="166"/>
    </row>
    <row r="280" spans="2:17">
      <c r="B280" s="165"/>
      <c r="C280" s="165"/>
      <c r="D280" s="177"/>
      <c r="E280" s="177"/>
      <c r="F280" s="177"/>
      <c r="G280" s="177"/>
      <c r="H280" s="177"/>
      <c r="I280" s="177"/>
      <c r="J280" s="165"/>
      <c r="K280" s="165"/>
      <c r="L280" s="165"/>
      <c r="M280" s="165"/>
      <c r="N280" s="165"/>
      <c r="O280" s="166"/>
      <c r="P280" s="166"/>
      <c r="Q280" s="166"/>
    </row>
    <row r="281" spans="2:17">
      <c r="B281" s="165"/>
      <c r="C281" s="165"/>
      <c r="D281" s="177"/>
      <c r="E281" s="177"/>
      <c r="F281" s="177"/>
      <c r="G281" s="177"/>
      <c r="H281" s="177"/>
      <c r="I281" s="177"/>
      <c r="J281" s="165"/>
      <c r="K281" s="165"/>
      <c r="L281" s="165"/>
      <c r="M281" s="165"/>
      <c r="N281" s="165"/>
      <c r="O281" s="166"/>
      <c r="P281" s="166"/>
      <c r="Q281" s="166"/>
    </row>
    <row r="282" spans="2:17">
      <c r="B282" s="165"/>
      <c r="C282" s="165"/>
      <c r="D282" s="177"/>
      <c r="E282" s="177"/>
      <c r="F282" s="177"/>
      <c r="G282" s="177"/>
      <c r="H282" s="177"/>
      <c r="I282" s="177"/>
      <c r="J282" s="165"/>
      <c r="K282" s="165"/>
      <c r="L282" s="165"/>
      <c r="M282" s="165"/>
      <c r="N282" s="165"/>
      <c r="O282" s="166"/>
      <c r="P282" s="166"/>
      <c r="Q282" s="166"/>
    </row>
    <row r="283" spans="2:17">
      <c r="B283" s="165"/>
      <c r="C283" s="165"/>
      <c r="D283" s="177"/>
      <c r="E283" s="177"/>
      <c r="F283" s="177"/>
      <c r="G283" s="177"/>
      <c r="H283" s="177"/>
      <c r="I283" s="177"/>
      <c r="J283" s="165"/>
      <c r="K283" s="165"/>
      <c r="L283" s="165"/>
      <c r="M283" s="165"/>
      <c r="N283" s="165"/>
      <c r="O283" s="166"/>
      <c r="P283" s="166"/>
      <c r="Q283" s="166"/>
    </row>
    <row r="284" spans="2:17">
      <c r="B284" s="165"/>
      <c r="C284" s="165"/>
      <c r="D284" s="177"/>
      <c r="E284" s="177"/>
      <c r="F284" s="177"/>
      <c r="G284" s="177"/>
      <c r="H284" s="177"/>
      <c r="I284" s="177"/>
      <c r="J284" s="165"/>
      <c r="K284" s="165"/>
      <c r="L284" s="165"/>
      <c r="M284" s="165"/>
      <c r="N284" s="165"/>
      <c r="O284" s="166"/>
      <c r="P284" s="166"/>
      <c r="Q284" s="166"/>
    </row>
    <row r="285" spans="2:17">
      <c r="B285" s="165"/>
      <c r="C285" s="165"/>
      <c r="D285" s="177"/>
      <c r="E285" s="177"/>
      <c r="F285" s="177"/>
      <c r="G285" s="177"/>
      <c r="H285" s="177"/>
      <c r="I285" s="177"/>
      <c r="J285" s="165"/>
      <c r="K285" s="165"/>
      <c r="L285" s="165"/>
      <c r="M285" s="165"/>
      <c r="N285" s="165"/>
      <c r="O285" s="166"/>
      <c r="P285" s="166"/>
      <c r="Q285" s="166"/>
    </row>
    <row r="286" spans="2:17">
      <c r="B286" s="165"/>
      <c r="C286" s="165"/>
      <c r="D286" s="177"/>
      <c r="E286" s="177"/>
      <c r="F286" s="177"/>
      <c r="G286" s="177"/>
      <c r="H286" s="177"/>
      <c r="I286" s="177"/>
      <c r="J286" s="165"/>
      <c r="K286" s="165"/>
      <c r="L286" s="165"/>
      <c r="M286" s="165"/>
      <c r="N286" s="165"/>
      <c r="O286" s="166"/>
      <c r="P286" s="166"/>
      <c r="Q286" s="166"/>
    </row>
    <row r="287" spans="2:17">
      <c r="B287" s="165"/>
      <c r="C287" s="165"/>
      <c r="D287" s="177"/>
      <c r="E287" s="177"/>
      <c r="F287" s="177"/>
      <c r="G287" s="177"/>
      <c r="H287" s="177"/>
      <c r="I287" s="177"/>
      <c r="J287" s="165"/>
      <c r="K287" s="165"/>
      <c r="L287" s="165"/>
      <c r="M287" s="165"/>
      <c r="N287" s="165"/>
      <c r="O287" s="166"/>
      <c r="P287" s="166"/>
      <c r="Q287" s="166"/>
    </row>
    <row r="288" spans="2:17">
      <c r="B288" s="165"/>
      <c r="C288" s="165"/>
      <c r="D288" s="177"/>
      <c r="E288" s="177"/>
      <c r="F288" s="177"/>
      <c r="G288" s="177"/>
      <c r="H288" s="177"/>
      <c r="I288" s="177"/>
      <c r="J288" s="165"/>
      <c r="K288" s="165"/>
      <c r="L288" s="165"/>
      <c r="M288" s="165"/>
      <c r="N288" s="165"/>
      <c r="O288" s="166"/>
      <c r="P288" s="166"/>
      <c r="Q288" s="166"/>
    </row>
    <row r="289" spans="2:17">
      <c r="B289" s="165"/>
      <c r="C289" s="165"/>
      <c r="D289" s="177"/>
      <c r="E289" s="177"/>
      <c r="F289" s="177"/>
      <c r="G289" s="177"/>
      <c r="H289" s="177"/>
      <c r="I289" s="177"/>
      <c r="J289" s="165"/>
      <c r="K289" s="165"/>
      <c r="L289" s="165"/>
      <c r="M289" s="165"/>
      <c r="N289" s="165"/>
      <c r="O289" s="166"/>
      <c r="P289" s="166"/>
      <c r="Q289" s="166"/>
    </row>
    <row r="290" spans="2:17">
      <c r="B290" s="165"/>
      <c r="C290" s="165"/>
      <c r="D290" s="177"/>
      <c r="E290" s="177"/>
      <c r="F290" s="177"/>
      <c r="G290" s="177"/>
      <c r="H290" s="177"/>
      <c r="I290" s="177"/>
      <c r="J290" s="165"/>
      <c r="K290" s="165"/>
      <c r="L290" s="165"/>
      <c r="M290" s="165"/>
      <c r="N290" s="165"/>
      <c r="O290" s="166"/>
      <c r="P290" s="166"/>
      <c r="Q290" s="166"/>
    </row>
    <row r="291" spans="2:17">
      <c r="B291" s="165"/>
      <c r="C291" s="165"/>
      <c r="D291" s="177"/>
      <c r="E291" s="177"/>
      <c r="F291" s="177"/>
      <c r="G291" s="177"/>
      <c r="H291" s="177"/>
      <c r="I291" s="177"/>
      <c r="J291" s="165"/>
      <c r="K291" s="165"/>
      <c r="L291" s="165"/>
      <c r="M291" s="165"/>
      <c r="N291" s="165"/>
      <c r="O291" s="166"/>
      <c r="P291" s="166"/>
      <c r="Q291" s="166"/>
    </row>
    <row r="292" spans="2:17">
      <c r="B292" s="165"/>
      <c r="C292" s="165"/>
      <c r="D292" s="177"/>
      <c r="E292" s="177"/>
      <c r="F292" s="177"/>
      <c r="G292" s="177"/>
      <c r="H292" s="177"/>
      <c r="I292" s="177"/>
      <c r="J292" s="165"/>
      <c r="K292" s="165"/>
      <c r="L292" s="165"/>
      <c r="M292" s="165"/>
      <c r="N292" s="165"/>
      <c r="O292" s="166"/>
      <c r="P292" s="166"/>
      <c r="Q292" s="166"/>
    </row>
    <row r="293" spans="2:17">
      <c r="B293" s="165"/>
      <c r="C293" s="165"/>
      <c r="D293" s="177"/>
      <c r="E293" s="177"/>
      <c r="F293" s="177"/>
      <c r="G293" s="177"/>
      <c r="H293" s="177"/>
      <c r="I293" s="177"/>
      <c r="J293" s="165"/>
      <c r="K293" s="165"/>
      <c r="L293" s="165"/>
      <c r="M293" s="165"/>
      <c r="N293" s="165"/>
      <c r="O293" s="166"/>
      <c r="P293" s="166"/>
      <c r="Q293" s="166"/>
    </row>
    <row r="294" spans="2:17">
      <c r="B294" s="165"/>
      <c r="C294" s="165"/>
      <c r="D294" s="177"/>
      <c r="E294" s="177"/>
      <c r="F294" s="177"/>
      <c r="G294" s="177"/>
      <c r="H294" s="177"/>
      <c r="I294" s="177"/>
      <c r="J294" s="165"/>
      <c r="K294" s="165"/>
      <c r="L294" s="165"/>
      <c r="M294" s="165"/>
      <c r="N294" s="165"/>
      <c r="O294" s="166"/>
      <c r="P294" s="166"/>
      <c r="Q294" s="166"/>
    </row>
    <row r="295" spans="2:17">
      <c r="B295" s="165"/>
      <c r="C295" s="165"/>
      <c r="D295" s="177"/>
      <c r="E295" s="177"/>
      <c r="F295" s="177"/>
      <c r="G295" s="177"/>
      <c r="H295" s="177"/>
      <c r="I295" s="177"/>
      <c r="J295" s="165"/>
      <c r="K295" s="165"/>
      <c r="L295" s="165"/>
      <c r="M295" s="165"/>
      <c r="N295" s="165"/>
      <c r="O295" s="166"/>
      <c r="P295" s="166"/>
      <c r="Q295" s="166"/>
    </row>
    <row r="296" spans="2:17">
      <c r="B296" s="165"/>
      <c r="C296" s="165"/>
      <c r="D296" s="177"/>
      <c r="E296" s="177"/>
      <c r="F296" s="177"/>
      <c r="G296" s="177"/>
      <c r="H296" s="177"/>
      <c r="I296" s="177"/>
      <c r="J296" s="165"/>
      <c r="K296" s="165"/>
      <c r="L296" s="165"/>
      <c r="M296" s="165"/>
      <c r="N296" s="165"/>
      <c r="O296" s="166"/>
      <c r="P296" s="166"/>
      <c r="Q296" s="166"/>
    </row>
    <row r="297" spans="2:17">
      <c r="B297" s="165"/>
      <c r="C297" s="165"/>
      <c r="D297" s="177"/>
      <c r="E297" s="177"/>
      <c r="F297" s="177"/>
      <c r="G297" s="177"/>
      <c r="H297" s="177"/>
      <c r="I297" s="177"/>
      <c r="J297" s="165"/>
      <c r="K297" s="165"/>
      <c r="L297" s="165"/>
      <c r="M297" s="165"/>
      <c r="N297" s="165"/>
      <c r="O297" s="166"/>
      <c r="P297" s="166"/>
      <c r="Q297" s="166"/>
    </row>
    <row r="298" spans="2:17">
      <c r="B298" s="165"/>
      <c r="C298" s="165"/>
      <c r="D298" s="177"/>
      <c r="E298" s="177"/>
      <c r="F298" s="177"/>
      <c r="G298" s="177"/>
      <c r="H298" s="177"/>
      <c r="I298" s="177"/>
      <c r="J298" s="165"/>
      <c r="K298" s="165"/>
      <c r="L298" s="165"/>
      <c r="M298" s="165"/>
      <c r="N298" s="165"/>
      <c r="O298" s="166"/>
      <c r="P298" s="166"/>
      <c r="Q298" s="166"/>
    </row>
    <row r="299" spans="2:17">
      <c r="B299" s="165"/>
      <c r="C299" s="165"/>
      <c r="D299" s="177"/>
      <c r="E299" s="177"/>
      <c r="F299" s="177"/>
      <c r="G299" s="177"/>
      <c r="H299" s="177"/>
      <c r="I299" s="177"/>
      <c r="J299" s="165"/>
      <c r="K299" s="165"/>
      <c r="L299" s="165"/>
      <c r="M299" s="165"/>
      <c r="N299" s="165"/>
      <c r="O299" s="166"/>
      <c r="P299" s="166"/>
      <c r="Q299" s="166"/>
    </row>
    <row r="300" spans="2:17">
      <c r="B300" s="165"/>
      <c r="C300" s="165"/>
      <c r="D300" s="177"/>
      <c r="E300" s="177"/>
      <c r="F300" s="177"/>
      <c r="G300" s="177"/>
      <c r="H300" s="177"/>
      <c r="I300" s="177"/>
      <c r="J300" s="165"/>
      <c r="K300" s="165"/>
      <c r="L300" s="165"/>
      <c r="M300" s="165"/>
      <c r="N300" s="165"/>
      <c r="O300" s="166"/>
      <c r="P300" s="166"/>
      <c r="Q300" s="166"/>
    </row>
    <row r="301" spans="2:17">
      <c r="B301" s="165"/>
      <c r="C301" s="165"/>
      <c r="D301" s="177"/>
      <c r="E301" s="177"/>
      <c r="F301" s="177"/>
      <c r="G301" s="177"/>
      <c r="H301" s="177"/>
      <c r="I301" s="177"/>
      <c r="J301" s="165"/>
      <c r="K301" s="165"/>
      <c r="L301" s="165"/>
      <c r="M301" s="165"/>
      <c r="N301" s="165"/>
      <c r="O301" s="166"/>
      <c r="P301" s="166"/>
      <c r="Q301" s="166"/>
    </row>
    <row r="302" spans="2:17">
      <c r="B302" s="165"/>
      <c r="C302" s="165"/>
      <c r="D302" s="177"/>
      <c r="E302" s="177"/>
      <c r="F302" s="177"/>
      <c r="G302" s="177"/>
      <c r="H302" s="177"/>
      <c r="I302" s="177"/>
      <c r="J302" s="165"/>
      <c r="K302" s="165"/>
      <c r="L302" s="165"/>
      <c r="M302" s="165"/>
      <c r="N302" s="165"/>
      <c r="O302" s="166"/>
      <c r="P302" s="166"/>
      <c r="Q302" s="166"/>
    </row>
    <row r="303" spans="2:17">
      <c r="B303" s="165"/>
      <c r="C303" s="165"/>
      <c r="D303" s="177"/>
      <c r="E303" s="177"/>
      <c r="F303" s="177"/>
      <c r="G303" s="177"/>
      <c r="H303" s="177"/>
      <c r="I303" s="177"/>
      <c r="J303" s="165"/>
      <c r="K303" s="165"/>
      <c r="L303" s="165"/>
      <c r="M303" s="165"/>
      <c r="N303" s="165"/>
      <c r="O303" s="166"/>
      <c r="P303" s="166"/>
      <c r="Q303" s="166"/>
    </row>
    <row r="304" spans="2:17">
      <c r="B304" s="165"/>
      <c r="C304" s="165"/>
      <c r="D304" s="177"/>
      <c r="E304" s="177"/>
      <c r="F304" s="177"/>
      <c r="G304" s="177"/>
      <c r="H304" s="177"/>
      <c r="I304" s="177"/>
      <c r="J304" s="165"/>
      <c r="K304" s="165"/>
      <c r="L304" s="165"/>
      <c r="M304" s="165"/>
      <c r="N304" s="165"/>
      <c r="O304" s="166"/>
      <c r="P304" s="166"/>
      <c r="Q304" s="166"/>
    </row>
    <row r="305" spans="2:17">
      <c r="B305" s="165"/>
      <c r="C305" s="165"/>
      <c r="D305" s="177"/>
      <c r="E305" s="177"/>
      <c r="F305" s="177"/>
      <c r="G305" s="177"/>
      <c r="H305" s="177"/>
      <c r="I305" s="177"/>
      <c r="J305" s="165"/>
      <c r="K305" s="165"/>
      <c r="L305" s="165"/>
      <c r="M305" s="165"/>
      <c r="N305" s="165"/>
      <c r="O305" s="166"/>
      <c r="P305" s="166"/>
      <c r="Q305" s="166"/>
    </row>
    <row r="306" spans="2:17">
      <c r="B306" s="165"/>
      <c r="C306" s="165"/>
      <c r="D306" s="177"/>
      <c r="E306" s="177"/>
      <c r="F306" s="177"/>
      <c r="G306" s="177"/>
      <c r="H306" s="177"/>
      <c r="I306" s="177"/>
      <c r="J306" s="165"/>
      <c r="K306" s="165"/>
      <c r="L306" s="165"/>
      <c r="M306" s="165"/>
      <c r="N306" s="165"/>
      <c r="O306" s="166"/>
      <c r="P306" s="166"/>
      <c r="Q306" s="166"/>
    </row>
    <row r="307" spans="2:17">
      <c r="B307" s="165"/>
      <c r="C307" s="165"/>
      <c r="D307" s="177"/>
      <c r="E307" s="177"/>
      <c r="F307" s="177"/>
      <c r="G307" s="177"/>
      <c r="H307" s="177"/>
      <c r="I307" s="177"/>
      <c r="J307" s="165"/>
      <c r="K307" s="165"/>
      <c r="L307" s="165"/>
      <c r="M307" s="165"/>
      <c r="N307" s="165"/>
      <c r="O307" s="166"/>
      <c r="P307" s="166"/>
      <c r="Q307" s="166"/>
    </row>
    <row r="308" spans="2:17">
      <c r="B308" s="165"/>
      <c r="C308" s="165"/>
      <c r="D308" s="177"/>
      <c r="E308" s="177"/>
      <c r="F308" s="177"/>
      <c r="G308" s="177"/>
      <c r="H308" s="177"/>
      <c r="I308" s="177"/>
      <c r="J308" s="165"/>
      <c r="K308" s="165"/>
      <c r="L308" s="165"/>
      <c r="M308" s="165"/>
      <c r="N308" s="165"/>
      <c r="O308" s="166"/>
      <c r="P308" s="166"/>
      <c r="Q308" s="166"/>
    </row>
    <row r="309" spans="2:17">
      <c r="B309" s="165"/>
      <c r="C309" s="165"/>
      <c r="D309" s="177"/>
      <c r="E309" s="177"/>
      <c r="F309" s="177"/>
      <c r="G309" s="177"/>
      <c r="H309" s="177"/>
      <c r="I309" s="177"/>
      <c r="J309" s="165"/>
      <c r="K309" s="165"/>
      <c r="L309" s="165"/>
      <c r="M309" s="165"/>
      <c r="N309" s="165"/>
      <c r="O309" s="166"/>
      <c r="P309" s="166"/>
      <c r="Q309" s="166"/>
    </row>
    <row r="310" spans="2:17">
      <c r="B310" s="165"/>
      <c r="C310" s="165"/>
      <c r="D310" s="177"/>
      <c r="E310" s="177"/>
      <c r="F310" s="177"/>
      <c r="G310" s="177"/>
      <c r="H310" s="177"/>
      <c r="I310" s="177"/>
      <c r="J310" s="165"/>
      <c r="K310" s="165"/>
      <c r="L310" s="165"/>
      <c r="M310" s="165"/>
      <c r="N310" s="165"/>
      <c r="O310" s="166"/>
      <c r="P310" s="166"/>
      <c r="Q310" s="166"/>
    </row>
    <row r="311" spans="2:17">
      <c r="B311" s="165"/>
      <c r="C311" s="165"/>
      <c r="D311" s="177"/>
      <c r="E311" s="177"/>
      <c r="F311" s="177"/>
      <c r="G311" s="177"/>
      <c r="H311" s="177"/>
      <c r="I311" s="177"/>
      <c r="J311" s="165"/>
      <c r="K311" s="165"/>
      <c r="L311" s="165"/>
      <c r="M311" s="165"/>
      <c r="N311" s="165"/>
      <c r="O311" s="166"/>
      <c r="P311" s="166"/>
      <c r="Q311" s="166"/>
    </row>
    <row r="312" spans="2:17">
      <c r="B312" s="165"/>
      <c r="C312" s="165"/>
      <c r="D312" s="177"/>
      <c r="E312" s="177"/>
      <c r="F312" s="177"/>
      <c r="G312" s="177"/>
      <c r="H312" s="177"/>
      <c r="I312" s="177"/>
      <c r="J312" s="165"/>
      <c r="K312" s="165"/>
      <c r="L312" s="165"/>
      <c r="M312" s="165"/>
      <c r="N312" s="165"/>
      <c r="O312" s="166"/>
      <c r="P312" s="166"/>
      <c r="Q312" s="166"/>
    </row>
    <row r="313" spans="2:17">
      <c r="B313" s="165"/>
      <c r="C313" s="165"/>
      <c r="D313" s="177"/>
      <c r="E313" s="177"/>
      <c r="F313" s="177"/>
      <c r="G313" s="177"/>
      <c r="H313" s="177"/>
      <c r="I313" s="177"/>
      <c r="J313" s="165"/>
      <c r="K313" s="165"/>
      <c r="L313" s="165"/>
      <c r="M313" s="165"/>
      <c r="N313" s="165"/>
      <c r="O313" s="166"/>
      <c r="P313" s="166"/>
      <c r="Q313" s="166"/>
    </row>
    <row r="314" spans="2:17">
      <c r="B314" s="165"/>
      <c r="C314" s="165"/>
      <c r="D314" s="177"/>
      <c r="E314" s="177"/>
      <c r="F314" s="177"/>
      <c r="G314" s="177"/>
      <c r="H314" s="177"/>
      <c r="I314" s="177"/>
      <c r="J314" s="165"/>
      <c r="K314" s="165"/>
      <c r="L314" s="165"/>
      <c r="M314" s="165"/>
      <c r="N314" s="165"/>
      <c r="O314" s="166"/>
      <c r="P314" s="166"/>
      <c r="Q314" s="166"/>
    </row>
    <row r="315" spans="2:17">
      <c r="B315" s="165"/>
      <c r="C315" s="165"/>
      <c r="D315" s="177"/>
      <c r="E315" s="177"/>
      <c r="F315" s="177"/>
      <c r="G315" s="177"/>
      <c r="H315" s="177"/>
      <c r="I315" s="177"/>
      <c r="J315" s="165"/>
      <c r="K315" s="165"/>
      <c r="L315" s="165"/>
      <c r="M315" s="165"/>
      <c r="N315" s="165"/>
      <c r="O315" s="166"/>
      <c r="P315" s="166"/>
      <c r="Q315" s="166"/>
    </row>
    <row r="316" spans="2:17">
      <c r="B316" s="165"/>
      <c r="C316" s="165"/>
      <c r="D316" s="177"/>
      <c r="E316" s="177"/>
      <c r="F316" s="177"/>
      <c r="G316" s="177"/>
      <c r="H316" s="177"/>
      <c r="I316" s="177"/>
      <c r="J316" s="165"/>
      <c r="K316" s="165"/>
      <c r="L316" s="165"/>
      <c r="M316" s="165"/>
      <c r="N316" s="165"/>
      <c r="O316" s="166"/>
      <c r="P316" s="166"/>
      <c r="Q316" s="166"/>
    </row>
    <row r="317" spans="2:17">
      <c r="B317" s="165"/>
      <c r="C317" s="165"/>
      <c r="D317" s="177"/>
      <c r="E317" s="177"/>
      <c r="F317" s="177"/>
      <c r="G317" s="177"/>
      <c r="H317" s="177"/>
      <c r="I317" s="177"/>
      <c r="J317" s="165"/>
      <c r="K317" s="165"/>
      <c r="L317" s="165"/>
      <c r="M317" s="165"/>
      <c r="N317" s="165"/>
      <c r="O317" s="166"/>
      <c r="P317" s="166"/>
      <c r="Q317" s="166"/>
    </row>
    <row r="318" spans="2:17">
      <c r="B318" s="165"/>
      <c r="C318" s="165"/>
      <c r="D318" s="177"/>
      <c r="E318" s="177"/>
      <c r="F318" s="177"/>
      <c r="G318" s="177"/>
      <c r="H318" s="177"/>
      <c r="I318" s="177"/>
      <c r="J318" s="165"/>
      <c r="K318" s="165"/>
      <c r="L318" s="165"/>
      <c r="M318" s="165"/>
      <c r="N318" s="165"/>
      <c r="O318" s="166"/>
      <c r="P318" s="166"/>
      <c r="Q318" s="166"/>
    </row>
    <row r="319" spans="2:17">
      <c r="B319" s="165"/>
      <c r="C319" s="165"/>
      <c r="D319" s="177"/>
      <c r="E319" s="177"/>
      <c r="F319" s="177"/>
      <c r="G319" s="177"/>
      <c r="H319" s="177"/>
      <c r="I319" s="177"/>
      <c r="J319" s="165"/>
      <c r="K319" s="165"/>
      <c r="L319" s="165"/>
      <c r="M319" s="165"/>
      <c r="N319" s="165"/>
      <c r="O319" s="166"/>
      <c r="P319" s="166"/>
      <c r="Q319" s="166"/>
    </row>
    <row r="320" spans="2:17">
      <c r="B320" s="165"/>
      <c r="C320" s="165"/>
      <c r="D320" s="177"/>
      <c r="E320" s="177"/>
      <c r="F320" s="177"/>
      <c r="G320" s="177"/>
      <c r="H320" s="177"/>
      <c r="I320" s="177"/>
      <c r="J320" s="165"/>
      <c r="K320" s="165"/>
      <c r="L320" s="165"/>
      <c r="M320" s="165"/>
      <c r="N320" s="165"/>
      <c r="O320" s="166"/>
      <c r="P320" s="166"/>
      <c r="Q320" s="166"/>
    </row>
    <row r="321" spans="2:17">
      <c r="B321" s="165"/>
      <c r="C321" s="165"/>
      <c r="D321" s="177"/>
      <c r="E321" s="177"/>
      <c r="F321" s="177"/>
      <c r="G321" s="177"/>
      <c r="H321" s="177"/>
      <c r="I321" s="177"/>
      <c r="J321" s="165"/>
      <c r="K321" s="165"/>
      <c r="L321" s="165"/>
      <c r="M321" s="165"/>
      <c r="N321" s="165"/>
      <c r="O321" s="166"/>
      <c r="P321" s="166"/>
      <c r="Q321" s="166"/>
    </row>
    <row r="322" spans="2:17">
      <c r="B322" s="165"/>
      <c r="C322" s="165"/>
      <c r="D322" s="177"/>
      <c r="E322" s="177"/>
      <c r="F322" s="177"/>
      <c r="G322" s="177"/>
      <c r="H322" s="177"/>
      <c r="I322" s="177"/>
      <c r="J322" s="165"/>
      <c r="K322" s="165"/>
      <c r="L322" s="165"/>
      <c r="M322" s="165"/>
      <c r="N322" s="165"/>
      <c r="O322" s="166"/>
      <c r="P322" s="166"/>
      <c r="Q322" s="166"/>
    </row>
    <row r="323" spans="2:17">
      <c r="B323" s="165"/>
      <c r="C323" s="165"/>
      <c r="D323" s="177"/>
      <c r="E323" s="177"/>
      <c r="F323" s="177"/>
      <c r="G323" s="177"/>
      <c r="H323" s="177"/>
      <c r="I323" s="177"/>
      <c r="J323" s="165"/>
      <c r="K323" s="165"/>
      <c r="L323" s="165"/>
      <c r="M323" s="165"/>
      <c r="N323" s="165"/>
      <c r="O323" s="166"/>
      <c r="P323" s="166"/>
      <c r="Q323" s="166"/>
    </row>
    <row r="324" spans="2:17">
      <c r="B324" s="165"/>
      <c r="C324" s="165"/>
      <c r="D324" s="177"/>
      <c r="E324" s="177"/>
      <c r="F324" s="177"/>
      <c r="G324" s="177"/>
      <c r="H324" s="177"/>
      <c r="I324" s="177"/>
      <c r="J324" s="165"/>
      <c r="K324" s="165"/>
      <c r="L324" s="165"/>
      <c r="M324" s="165"/>
      <c r="N324" s="165"/>
      <c r="O324" s="166"/>
      <c r="P324" s="166"/>
      <c r="Q324" s="166"/>
    </row>
    <row r="325" spans="2:17">
      <c r="B325" s="165"/>
      <c r="C325" s="165"/>
      <c r="D325" s="177"/>
      <c r="E325" s="177"/>
      <c r="F325" s="177"/>
      <c r="G325" s="177"/>
      <c r="H325" s="177"/>
      <c r="I325" s="177"/>
      <c r="J325" s="165"/>
      <c r="K325" s="165"/>
      <c r="L325" s="165"/>
      <c r="M325" s="165"/>
      <c r="N325" s="165"/>
      <c r="O325" s="166"/>
      <c r="P325" s="166"/>
      <c r="Q325" s="166"/>
    </row>
    <row r="326" spans="2:17">
      <c r="B326" s="165"/>
      <c r="C326" s="165"/>
      <c r="D326" s="177"/>
      <c r="E326" s="177"/>
      <c r="F326" s="177"/>
      <c r="G326" s="177"/>
      <c r="H326" s="177"/>
      <c r="I326" s="177"/>
      <c r="J326" s="165"/>
      <c r="K326" s="165"/>
      <c r="L326" s="165"/>
      <c r="M326" s="165"/>
      <c r="N326" s="165"/>
      <c r="O326" s="166"/>
      <c r="P326" s="166"/>
      <c r="Q326" s="166"/>
    </row>
    <row r="327" spans="2:17">
      <c r="B327" s="165"/>
      <c r="C327" s="165"/>
      <c r="D327" s="177"/>
      <c r="E327" s="177"/>
      <c r="F327" s="177"/>
      <c r="G327" s="177"/>
      <c r="H327" s="177"/>
      <c r="I327" s="177"/>
      <c r="J327" s="165"/>
      <c r="K327" s="165"/>
      <c r="L327" s="165"/>
      <c r="M327" s="165"/>
      <c r="N327" s="165"/>
      <c r="O327" s="166"/>
      <c r="P327" s="166"/>
      <c r="Q327" s="166"/>
    </row>
    <row r="328" spans="2:17">
      <c r="B328" s="165"/>
      <c r="C328" s="165"/>
      <c r="D328" s="177"/>
      <c r="E328" s="177"/>
      <c r="F328" s="177"/>
      <c r="G328" s="177"/>
      <c r="H328" s="177"/>
      <c r="I328" s="177"/>
      <c r="J328" s="165"/>
      <c r="K328" s="165"/>
      <c r="L328" s="165"/>
      <c r="M328" s="165"/>
      <c r="N328" s="165"/>
      <c r="O328" s="166"/>
      <c r="P328" s="166"/>
      <c r="Q328" s="166"/>
    </row>
    <row r="329" spans="2:17">
      <c r="B329" s="165"/>
      <c r="C329" s="165"/>
      <c r="D329" s="177"/>
      <c r="E329" s="177"/>
      <c r="F329" s="177"/>
      <c r="G329" s="177"/>
      <c r="H329" s="177"/>
      <c r="I329" s="177"/>
      <c r="J329" s="165"/>
      <c r="K329" s="165"/>
      <c r="L329" s="165"/>
      <c r="M329" s="165"/>
      <c r="N329" s="165"/>
      <c r="O329" s="166"/>
      <c r="P329" s="166"/>
      <c r="Q329" s="166"/>
    </row>
    <row r="330" spans="2:17">
      <c r="B330" s="165"/>
      <c r="C330" s="165"/>
      <c r="D330" s="177"/>
      <c r="E330" s="177"/>
      <c r="F330" s="177"/>
      <c r="G330" s="177"/>
      <c r="H330" s="177"/>
      <c r="I330" s="177"/>
      <c r="J330" s="165"/>
      <c r="K330" s="165"/>
      <c r="L330" s="165"/>
      <c r="M330" s="165"/>
      <c r="N330" s="165"/>
      <c r="O330" s="166"/>
      <c r="P330" s="166"/>
      <c r="Q330" s="166"/>
    </row>
    <row r="331" spans="2:17">
      <c r="B331" s="165"/>
      <c r="C331" s="165"/>
      <c r="D331" s="177"/>
      <c r="E331" s="177"/>
      <c r="F331" s="177"/>
      <c r="G331" s="177"/>
      <c r="H331" s="177"/>
      <c r="I331" s="177"/>
      <c r="J331" s="165"/>
      <c r="K331" s="165"/>
      <c r="L331" s="165"/>
      <c r="M331" s="165"/>
      <c r="N331" s="165"/>
      <c r="O331" s="166"/>
      <c r="P331" s="166"/>
      <c r="Q331" s="166"/>
    </row>
    <row r="332" spans="2:17">
      <c r="B332" s="165"/>
      <c r="C332" s="165"/>
      <c r="D332" s="177"/>
      <c r="E332" s="177"/>
      <c r="F332" s="177"/>
      <c r="G332" s="177"/>
      <c r="H332" s="177"/>
      <c r="I332" s="177"/>
      <c r="J332" s="165"/>
      <c r="K332" s="165"/>
      <c r="L332" s="165"/>
      <c r="M332" s="165"/>
      <c r="N332" s="165"/>
      <c r="O332" s="166"/>
      <c r="P332" s="166"/>
      <c r="Q332" s="166"/>
    </row>
    <row r="333" spans="2:17">
      <c r="B333" s="165"/>
      <c r="C333" s="165"/>
      <c r="D333" s="177"/>
      <c r="E333" s="177"/>
      <c r="F333" s="177"/>
      <c r="G333" s="177"/>
      <c r="H333" s="177"/>
      <c r="I333" s="177"/>
      <c r="J333" s="165"/>
      <c r="K333" s="165"/>
      <c r="L333" s="165"/>
      <c r="M333" s="165"/>
      <c r="N333" s="165"/>
      <c r="O333" s="166"/>
      <c r="P333" s="166"/>
      <c r="Q333" s="166"/>
    </row>
    <row r="334" spans="2:17">
      <c r="B334" s="165"/>
      <c r="C334" s="165"/>
      <c r="D334" s="177"/>
      <c r="E334" s="177"/>
      <c r="F334" s="177"/>
      <c r="G334" s="177"/>
      <c r="H334" s="177"/>
      <c r="I334" s="177"/>
      <c r="J334" s="165"/>
      <c r="K334" s="165"/>
      <c r="L334" s="165"/>
      <c r="M334" s="165"/>
      <c r="N334" s="165"/>
      <c r="O334" s="166"/>
      <c r="P334" s="166"/>
      <c r="Q334" s="166"/>
    </row>
    <row r="335" spans="2:17">
      <c r="B335" s="165"/>
      <c r="C335" s="165"/>
      <c r="D335" s="177"/>
      <c r="E335" s="177"/>
      <c r="F335" s="177"/>
      <c r="G335" s="177"/>
      <c r="H335" s="177"/>
      <c r="I335" s="177"/>
      <c r="J335" s="165"/>
      <c r="K335" s="165"/>
      <c r="L335" s="165"/>
      <c r="M335" s="165"/>
      <c r="N335" s="165"/>
      <c r="O335" s="166"/>
      <c r="P335" s="166"/>
      <c r="Q335" s="166"/>
    </row>
    <row r="336" spans="2:17">
      <c r="B336" s="165"/>
      <c r="C336" s="165"/>
      <c r="D336" s="177"/>
      <c r="E336" s="177"/>
      <c r="F336" s="177"/>
      <c r="G336" s="177"/>
      <c r="H336" s="177"/>
      <c r="I336" s="177"/>
      <c r="J336" s="165"/>
      <c r="K336" s="165"/>
      <c r="L336" s="165"/>
      <c r="M336" s="165"/>
      <c r="N336" s="165"/>
      <c r="O336" s="166"/>
      <c r="P336" s="166"/>
      <c r="Q336" s="166"/>
    </row>
    <row r="337" spans="2:17">
      <c r="B337" s="165"/>
      <c r="C337" s="165"/>
      <c r="D337" s="177"/>
      <c r="E337" s="177"/>
      <c r="F337" s="177"/>
      <c r="G337" s="177"/>
      <c r="H337" s="177"/>
      <c r="I337" s="177"/>
      <c r="J337" s="165"/>
      <c r="K337" s="165"/>
      <c r="L337" s="165"/>
      <c r="M337" s="165"/>
      <c r="N337" s="165"/>
      <c r="O337" s="166"/>
      <c r="P337" s="166"/>
      <c r="Q337" s="166"/>
    </row>
    <row r="338" spans="2:17">
      <c r="B338" s="165"/>
      <c r="C338" s="165"/>
      <c r="D338" s="177"/>
      <c r="E338" s="177"/>
      <c r="F338" s="177"/>
      <c r="G338" s="177"/>
      <c r="H338" s="177"/>
      <c r="I338" s="177"/>
      <c r="J338" s="165"/>
      <c r="K338" s="165"/>
      <c r="L338" s="165"/>
      <c r="M338" s="165"/>
      <c r="N338" s="165"/>
      <c r="O338" s="166"/>
      <c r="P338" s="166"/>
      <c r="Q338" s="166"/>
    </row>
    <row r="339" spans="2:17">
      <c r="B339" s="165"/>
      <c r="C339" s="165"/>
      <c r="D339" s="177"/>
      <c r="E339" s="177"/>
      <c r="F339" s="177"/>
      <c r="G339" s="177"/>
      <c r="H339" s="177"/>
      <c r="I339" s="177"/>
      <c r="J339" s="165"/>
      <c r="K339" s="165"/>
      <c r="L339" s="165"/>
      <c r="M339" s="165"/>
      <c r="N339" s="165"/>
      <c r="O339" s="166"/>
      <c r="P339" s="166"/>
      <c r="Q339" s="166"/>
    </row>
    <row r="340" spans="2:17">
      <c r="B340" s="165"/>
      <c r="C340" s="165"/>
      <c r="D340" s="177"/>
      <c r="E340" s="177"/>
      <c r="F340" s="177"/>
      <c r="G340" s="177"/>
      <c r="H340" s="177"/>
      <c r="I340" s="177"/>
      <c r="J340" s="165"/>
      <c r="K340" s="165"/>
      <c r="L340" s="165"/>
      <c r="M340" s="165"/>
      <c r="N340" s="165"/>
      <c r="O340" s="166"/>
      <c r="P340" s="166"/>
      <c r="Q340" s="166"/>
    </row>
    <row r="341" spans="2:17">
      <c r="B341" s="165"/>
      <c r="C341" s="165"/>
      <c r="D341" s="177"/>
      <c r="E341" s="177"/>
      <c r="F341" s="177"/>
      <c r="G341" s="177"/>
      <c r="H341" s="177"/>
      <c r="I341" s="177"/>
      <c r="J341" s="165"/>
      <c r="K341" s="165"/>
      <c r="L341" s="165"/>
      <c r="M341" s="165"/>
      <c r="N341" s="165"/>
      <c r="O341" s="166"/>
      <c r="P341" s="166"/>
      <c r="Q341" s="166"/>
    </row>
    <row r="342" spans="2:17">
      <c r="B342" s="165"/>
      <c r="C342" s="165"/>
      <c r="D342" s="177"/>
      <c r="E342" s="177"/>
      <c r="F342" s="177"/>
      <c r="G342" s="177"/>
      <c r="H342" s="177"/>
      <c r="I342" s="177"/>
      <c r="J342" s="165"/>
      <c r="K342" s="165"/>
      <c r="L342" s="165"/>
      <c r="M342" s="165"/>
      <c r="N342" s="165"/>
      <c r="O342" s="166"/>
      <c r="P342" s="166"/>
      <c r="Q342" s="166"/>
    </row>
    <row r="343" spans="2:17">
      <c r="B343" s="165"/>
      <c r="C343" s="165"/>
      <c r="D343" s="177"/>
      <c r="E343" s="177"/>
      <c r="F343" s="177"/>
      <c r="G343" s="177"/>
      <c r="H343" s="177"/>
      <c r="I343" s="177"/>
      <c r="J343" s="165"/>
      <c r="K343" s="165"/>
      <c r="L343" s="165"/>
      <c r="M343" s="165"/>
      <c r="N343" s="165"/>
      <c r="O343" s="166"/>
      <c r="P343" s="166"/>
      <c r="Q343" s="166"/>
    </row>
    <row r="344" spans="2:17">
      <c r="B344" s="165"/>
      <c r="C344" s="165"/>
      <c r="D344" s="177"/>
      <c r="E344" s="177"/>
      <c r="F344" s="177"/>
      <c r="G344" s="177"/>
      <c r="H344" s="177"/>
      <c r="I344" s="177"/>
      <c r="J344" s="165"/>
      <c r="K344" s="165"/>
      <c r="L344" s="165"/>
      <c r="M344" s="165"/>
      <c r="N344" s="165"/>
      <c r="O344" s="166"/>
      <c r="P344" s="166"/>
      <c r="Q344" s="166"/>
    </row>
    <row r="345" spans="2:17">
      <c r="B345" s="165"/>
      <c r="C345" s="165"/>
      <c r="D345" s="177"/>
      <c r="E345" s="177"/>
      <c r="F345" s="177"/>
      <c r="G345" s="177"/>
      <c r="H345" s="177"/>
      <c r="I345" s="177"/>
      <c r="J345" s="165"/>
      <c r="K345" s="165"/>
      <c r="L345" s="165"/>
      <c r="M345" s="165"/>
      <c r="N345" s="165"/>
      <c r="O345" s="166"/>
      <c r="P345" s="166"/>
      <c r="Q345" s="166"/>
    </row>
    <row r="346" spans="2:17">
      <c r="B346" s="165"/>
      <c r="C346" s="165"/>
      <c r="D346" s="177"/>
      <c r="E346" s="177"/>
      <c r="F346" s="177"/>
      <c r="G346" s="177"/>
      <c r="H346" s="177"/>
      <c r="I346" s="177"/>
      <c r="J346" s="165"/>
      <c r="K346" s="165"/>
      <c r="L346" s="165"/>
      <c r="M346" s="165"/>
      <c r="N346" s="165"/>
      <c r="O346" s="166"/>
      <c r="P346" s="166"/>
      <c r="Q346" s="166"/>
    </row>
    <row r="347" spans="2:17">
      <c r="B347" s="165"/>
      <c r="C347" s="165"/>
      <c r="D347" s="177"/>
      <c r="E347" s="177"/>
      <c r="F347" s="177"/>
      <c r="G347" s="177"/>
      <c r="H347" s="177"/>
      <c r="I347" s="177"/>
      <c r="J347" s="165"/>
      <c r="K347" s="165"/>
      <c r="L347" s="165"/>
      <c r="M347" s="165"/>
      <c r="N347" s="165"/>
      <c r="O347" s="166"/>
      <c r="P347" s="166"/>
      <c r="Q347" s="166"/>
    </row>
    <row r="348" spans="2:17">
      <c r="B348" s="165"/>
      <c r="C348" s="165"/>
      <c r="D348" s="177"/>
      <c r="E348" s="177"/>
      <c r="F348" s="177"/>
      <c r="G348" s="177"/>
      <c r="H348" s="177"/>
      <c r="I348" s="177"/>
      <c r="J348" s="165"/>
      <c r="K348" s="165"/>
      <c r="L348" s="165"/>
      <c r="M348" s="165"/>
      <c r="N348" s="165"/>
      <c r="O348" s="166"/>
      <c r="P348" s="166"/>
      <c r="Q348" s="166"/>
    </row>
    <row r="349" spans="2:17">
      <c r="B349" s="165"/>
      <c r="C349" s="165"/>
      <c r="D349" s="177"/>
      <c r="E349" s="177"/>
      <c r="F349" s="177"/>
      <c r="G349" s="177"/>
      <c r="H349" s="177"/>
      <c r="I349" s="177"/>
      <c r="J349" s="165"/>
      <c r="K349" s="165"/>
      <c r="L349" s="165"/>
      <c r="M349" s="165"/>
      <c r="N349" s="165"/>
      <c r="O349" s="166"/>
      <c r="P349" s="166"/>
      <c r="Q349" s="166"/>
    </row>
    <row r="350" spans="2:17">
      <c r="B350" s="165"/>
      <c r="C350" s="165"/>
      <c r="D350" s="177"/>
      <c r="E350" s="177"/>
      <c r="F350" s="177"/>
      <c r="G350" s="177"/>
      <c r="H350" s="177"/>
      <c r="I350" s="177"/>
      <c r="J350" s="165"/>
      <c r="K350" s="165"/>
      <c r="L350" s="165"/>
      <c r="M350" s="165"/>
      <c r="N350" s="165"/>
      <c r="O350" s="166"/>
      <c r="P350" s="166"/>
      <c r="Q350" s="166"/>
    </row>
    <row r="351" spans="2:17">
      <c r="B351" s="165"/>
      <c r="C351" s="165"/>
      <c r="D351" s="177"/>
      <c r="E351" s="177"/>
      <c r="F351" s="177"/>
      <c r="G351" s="177"/>
      <c r="H351" s="177"/>
      <c r="I351" s="177"/>
      <c r="J351" s="165"/>
      <c r="K351" s="165"/>
      <c r="L351" s="165"/>
      <c r="M351" s="165"/>
      <c r="N351" s="165"/>
      <c r="O351" s="166"/>
      <c r="P351" s="166"/>
      <c r="Q351" s="166"/>
    </row>
    <row r="352" spans="2:17">
      <c r="B352" s="165"/>
      <c r="C352" s="165"/>
      <c r="D352" s="177"/>
      <c r="E352" s="177"/>
      <c r="F352" s="177"/>
      <c r="G352" s="177"/>
      <c r="H352" s="177"/>
      <c r="I352" s="177"/>
      <c r="J352" s="165"/>
      <c r="K352" s="165"/>
      <c r="L352" s="165"/>
      <c r="M352" s="165"/>
      <c r="N352" s="165"/>
      <c r="O352" s="166"/>
      <c r="P352" s="166"/>
      <c r="Q352" s="166"/>
    </row>
    <row r="353" spans="2:17">
      <c r="B353" s="165"/>
      <c r="C353" s="165"/>
      <c r="D353" s="177"/>
      <c r="E353" s="177"/>
      <c r="F353" s="177"/>
      <c r="G353" s="177"/>
      <c r="H353" s="177"/>
      <c r="I353" s="177"/>
      <c r="J353" s="165"/>
      <c r="K353" s="165"/>
      <c r="L353" s="165"/>
      <c r="M353" s="165"/>
      <c r="N353" s="165"/>
      <c r="O353" s="166"/>
      <c r="P353" s="166"/>
      <c r="Q353" s="166"/>
    </row>
    <row r="354" spans="2:17">
      <c r="B354" s="165"/>
      <c r="C354" s="165"/>
      <c r="D354" s="177"/>
      <c r="E354" s="177"/>
      <c r="F354" s="177"/>
      <c r="G354" s="177"/>
      <c r="H354" s="177"/>
      <c r="I354" s="177"/>
      <c r="J354" s="165"/>
      <c r="K354" s="165"/>
      <c r="L354" s="165"/>
      <c r="M354" s="165"/>
      <c r="N354" s="165"/>
      <c r="O354" s="166"/>
      <c r="P354" s="166"/>
      <c r="Q354" s="166"/>
    </row>
    <row r="355" spans="2:17">
      <c r="B355" s="165"/>
      <c r="C355" s="165"/>
      <c r="D355" s="177"/>
      <c r="E355" s="177"/>
      <c r="F355" s="177"/>
      <c r="G355" s="177"/>
      <c r="H355" s="177"/>
      <c r="I355" s="177"/>
      <c r="J355" s="165"/>
      <c r="K355" s="165"/>
      <c r="L355" s="165"/>
      <c r="M355" s="165"/>
      <c r="N355" s="165"/>
      <c r="O355" s="166"/>
      <c r="P355" s="166"/>
      <c r="Q355" s="166"/>
    </row>
    <row r="356" spans="2:17">
      <c r="B356" s="165"/>
      <c r="C356" s="165"/>
      <c r="D356" s="177"/>
      <c r="E356" s="177"/>
      <c r="F356" s="177"/>
      <c r="G356" s="177"/>
      <c r="H356" s="177"/>
      <c r="I356" s="177"/>
      <c r="J356" s="165"/>
      <c r="K356" s="165"/>
      <c r="L356" s="165"/>
      <c r="M356" s="165"/>
      <c r="N356" s="165"/>
      <c r="O356" s="166"/>
      <c r="P356" s="166"/>
      <c r="Q356" s="166"/>
    </row>
    <row r="357" spans="2:17">
      <c r="B357" s="165"/>
      <c r="C357" s="165"/>
      <c r="D357" s="177"/>
      <c r="E357" s="177"/>
      <c r="F357" s="177"/>
      <c r="G357" s="177"/>
      <c r="H357" s="177"/>
      <c r="I357" s="177"/>
      <c r="J357" s="165"/>
      <c r="K357" s="165"/>
      <c r="L357" s="165"/>
      <c r="M357" s="165"/>
      <c r="N357" s="165"/>
      <c r="O357" s="166"/>
      <c r="P357" s="166"/>
      <c r="Q357" s="166"/>
    </row>
    <row r="358" spans="2:17">
      <c r="B358" s="165"/>
      <c r="C358" s="165"/>
      <c r="D358" s="177"/>
      <c r="E358" s="177"/>
      <c r="F358" s="177"/>
      <c r="G358" s="177"/>
      <c r="H358" s="177"/>
      <c r="I358" s="177"/>
      <c r="J358" s="165"/>
      <c r="K358" s="165"/>
      <c r="L358" s="165"/>
      <c r="M358" s="165"/>
      <c r="N358" s="165"/>
      <c r="O358" s="166"/>
      <c r="P358" s="166"/>
      <c r="Q358" s="166"/>
    </row>
    <row r="359" spans="2:17">
      <c r="B359" s="165"/>
      <c r="C359" s="165"/>
      <c r="D359" s="177"/>
      <c r="E359" s="177"/>
      <c r="F359" s="177"/>
      <c r="G359" s="177"/>
      <c r="H359" s="177"/>
      <c r="I359" s="177"/>
      <c r="J359" s="165"/>
      <c r="K359" s="165"/>
      <c r="L359" s="165"/>
      <c r="M359" s="165"/>
      <c r="N359" s="165"/>
      <c r="O359" s="166"/>
      <c r="P359" s="166"/>
      <c r="Q359" s="166"/>
    </row>
    <row r="360" spans="2:17">
      <c r="B360" s="165"/>
      <c r="C360" s="165"/>
      <c r="D360" s="177"/>
      <c r="E360" s="177"/>
      <c r="F360" s="177"/>
      <c r="G360" s="177"/>
      <c r="H360" s="177"/>
      <c r="I360" s="177"/>
      <c r="J360" s="165"/>
      <c r="K360" s="165"/>
      <c r="L360" s="165"/>
      <c r="M360" s="165"/>
      <c r="N360" s="165"/>
      <c r="O360" s="166"/>
      <c r="P360" s="166"/>
      <c r="Q360" s="166"/>
    </row>
    <row r="361" spans="2:17">
      <c r="B361" s="165"/>
      <c r="C361" s="165"/>
      <c r="D361" s="177"/>
      <c r="E361" s="177"/>
      <c r="F361" s="177"/>
      <c r="G361" s="177"/>
      <c r="H361" s="177"/>
      <c r="I361" s="177"/>
      <c r="J361" s="165"/>
      <c r="K361" s="165"/>
      <c r="L361" s="165"/>
      <c r="M361" s="165"/>
      <c r="N361" s="165"/>
      <c r="O361" s="166"/>
      <c r="P361" s="166"/>
      <c r="Q361" s="166"/>
    </row>
    <row r="362" spans="2:17">
      <c r="B362" s="165"/>
      <c r="C362" s="165"/>
      <c r="D362" s="177"/>
      <c r="E362" s="177"/>
      <c r="F362" s="177"/>
      <c r="G362" s="177"/>
      <c r="H362" s="177"/>
      <c r="I362" s="177"/>
      <c r="J362" s="165"/>
      <c r="K362" s="165"/>
      <c r="L362" s="165"/>
      <c r="M362" s="165"/>
      <c r="N362" s="165"/>
      <c r="O362" s="166"/>
      <c r="P362" s="166"/>
      <c r="Q362" s="166"/>
    </row>
    <row r="363" spans="2:17">
      <c r="B363" s="165"/>
      <c r="C363" s="165"/>
      <c r="D363" s="177"/>
      <c r="E363" s="177"/>
      <c r="F363" s="177"/>
      <c r="G363" s="177"/>
      <c r="H363" s="177"/>
      <c r="I363" s="177"/>
      <c r="J363" s="165"/>
      <c r="K363" s="165"/>
      <c r="L363" s="165"/>
      <c r="M363" s="165"/>
      <c r="N363" s="165"/>
      <c r="O363" s="166"/>
      <c r="P363" s="166"/>
      <c r="Q363" s="166"/>
    </row>
    <row r="364" spans="2:17">
      <c r="B364" s="165"/>
      <c r="C364" s="165"/>
      <c r="D364" s="177"/>
      <c r="E364" s="177"/>
      <c r="F364" s="177"/>
      <c r="G364" s="177"/>
      <c r="H364" s="177"/>
      <c r="I364" s="177"/>
      <c r="J364" s="165"/>
      <c r="K364" s="165"/>
      <c r="L364" s="165"/>
      <c r="M364" s="165"/>
      <c r="N364" s="165"/>
      <c r="O364" s="166"/>
      <c r="P364" s="166"/>
      <c r="Q364" s="166"/>
    </row>
    <row r="365" spans="2:17">
      <c r="B365" s="165"/>
      <c r="C365" s="165"/>
      <c r="D365" s="177"/>
      <c r="E365" s="177"/>
      <c r="F365" s="177"/>
      <c r="G365" s="177"/>
      <c r="H365" s="177"/>
      <c r="I365" s="177"/>
      <c r="J365" s="165"/>
      <c r="K365" s="165"/>
      <c r="L365" s="165"/>
      <c r="M365" s="165"/>
      <c r="N365" s="165"/>
      <c r="O365" s="166"/>
      <c r="P365" s="166"/>
      <c r="Q365" s="166"/>
    </row>
    <row r="366" spans="2:17">
      <c r="B366" s="165"/>
      <c r="C366" s="165"/>
      <c r="D366" s="177"/>
      <c r="E366" s="177"/>
      <c r="F366" s="177"/>
      <c r="G366" s="177"/>
      <c r="H366" s="177"/>
      <c r="I366" s="177"/>
      <c r="J366" s="165"/>
      <c r="K366" s="165"/>
      <c r="L366" s="165"/>
      <c r="M366" s="165"/>
      <c r="N366" s="165"/>
      <c r="O366" s="166"/>
      <c r="P366" s="166"/>
      <c r="Q366" s="166"/>
    </row>
    <row r="367" spans="2:17">
      <c r="B367" s="165"/>
      <c r="C367" s="165"/>
      <c r="D367" s="177"/>
      <c r="E367" s="177"/>
      <c r="F367" s="177"/>
      <c r="G367" s="177"/>
      <c r="H367" s="177"/>
      <c r="I367" s="177"/>
      <c r="J367" s="165"/>
      <c r="K367" s="165"/>
      <c r="L367" s="165"/>
      <c r="M367" s="165"/>
      <c r="N367" s="165"/>
      <c r="O367" s="166"/>
      <c r="P367" s="166"/>
      <c r="Q367" s="166"/>
    </row>
    <row r="368" spans="2:17">
      <c r="B368" s="165"/>
      <c r="C368" s="165"/>
      <c r="D368" s="177"/>
      <c r="E368" s="177"/>
      <c r="F368" s="177"/>
      <c r="G368" s="177"/>
      <c r="H368" s="177"/>
      <c r="I368" s="177"/>
      <c r="J368" s="165"/>
      <c r="K368" s="165"/>
      <c r="L368" s="165"/>
      <c r="M368" s="165"/>
      <c r="N368" s="165"/>
      <c r="O368" s="166"/>
      <c r="P368" s="166"/>
      <c r="Q368" s="166"/>
    </row>
    <row r="369" spans="2:17">
      <c r="B369" s="165"/>
      <c r="C369" s="165"/>
      <c r="D369" s="177"/>
      <c r="E369" s="177"/>
      <c r="F369" s="177"/>
      <c r="G369" s="177"/>
      <c r="H369" s="177"/>
      <c r="I369" s="177"/>
      <c r="J369" s="165"/>
      <c r="K369" s="165"/>
      <c r="L369" s="165"/>
      <c r="M369" s="165"/>
      <c r="N369" s="165"/>
      <c r="O369" s="166"/>
      <c r="P369" s="166"/>
      <c r="Q369" s="166"/>
    </row>
    <row r="370" spans="2:17">
      <c r="B370" s="165"/>
      <c r="C370" s="165"/>
      <c r="D370" s="177"/>
      <c r="E370" s="177"/>
      <c r="F370" s="177"/>
      <c r="G370" s="177"/>
      <c r="H370" s="177"/>
      <c r="I370" s="177"/>
      <c r="J370" s="165"/>
      <c r="K370" s="165"/>
      <c r="L370" s="165"/>
      <c r="M370" s="165"/>
      <c r="N370" s="165"/>
      <c r="O370" s="166"/>
      <c r="P370" s="166"/>
      <c r="Q370" s="166"/>
    </row>
    <row r="371" spans="2:17">
      <c r="B371" s="165"/>
      <c r="C371" s="165"/>
      <c r="D371" s="177"/>
      <c r="E371" s="177"/>
      <c r="F371" s="177"/>
      <c r="G371" s="177"/>
      <c r="H371" s="177"/>
      <c r="I371" s="177"/>
      <c r="J371" s="165"/>
      <c r="K371" s="165"/>
      <c r="L371" s="165"/>
      <c r="M371" s="165"/>
      <c r="N371" s="165"/>
      <c r="O371" s="166"/>
      <c r="P371" s="166"/>
      <c r="Q371" s="166"/>
    </row>
    <row r="372" spans="2:17">
      <c r="B372" s="165"/>
      <c r="C372" s="165"/>
      <c r="D372" s="177"/>
      <c r="E372" s="177"/>
      <c r="F372" s="177"/>
      <c r="G372" s="177"/>
      <c r="H372" s="177"/>
      <c r="I372" s="177"/>
      <c r="J372" s="165"/>
      <c r="K372" s="165"/>
      <c r="L372" s="165"/>
      <c r="M372" s="165"/>
      <c r="N372" s="165"/>
      <c r="O372" s="166"/>
      <c r="P372" s="166"/>
      <c r="Q372" s="166"/>
    </row>
    <row r="373" spans="2:17">
      <c r="B373" s="165"/>
      <c r="C373" s="165"/>
      <c r="D373" s="177"/>
      <c r="E373" s="177"/>
      <c r="F373" s="177"/>
      <c r="G373" s="177"/>
      <c r="H373" s="177"/>
      <c r="I373" s="177"/>
      <c r="J373" s="165"/>
      <c r="K373" s="165"/>
      <c r="L373" s="165"/>
      <c r="M373" s="165"/>
      <c r="N373" s="165"/>
      <c r="O373" s="166"/>
      <c r="P373" s="166"/>
      <c r="Q373" s="166"/>
    </row>
    <row r="374" spans="2:17">
      <c r="B374" s="165"/>
      <c r="C374" s="165"/>
      <c r="D374" s="177"/>
      <c r="E374" s="177"/>
      <c r="F374" s="177"/>
      <c r="G374" s="177"/>
      <c r="H374" s="177"/>
      <c r="I374" s="177"/>
      <c r="J374" s="165"/>
      <c r="K374" s="165"/>
      <c r="L374" s="165"/>
      <c r="M374" s="165"/>
      <c r="N374" s="165"/>
      <c r="O374" s="166"/>
      <c r="P374" s="166"/>
      <c r="Q374" s="166"/>
    </row>
    <row r="375" spans="2:17">
      <c r="B375" s="165"/>
      <c r="C375" s="165"/>
      <c r="D375" s="177"/>
      <c r="E375" s="177"/>
      <c r="F375" s="177"/>
      <c r="G375" s="177"/>
      <c r="H375" s="177"/>
      <c r="I375" s="177"/>
      <c r="J375" s="165"/>
      <c r="K375" s="165"/>
      <c r="L375" s="165"/>
      <c r="M375" s="165"/>
      <c r="N375" s="165"/>
      <c r="O375" s="166"/>
      <c r="P375" s="166"/>
      <c r="Q375" s="166"/>
    </row>
    <row r="376" spans="2:17">
      <c r="B376" s="165"/>
      <c r="C376" s="165"/>
      <c r="D376" s="177"/>
      <c r="E376" s="177"/>
      <c r="F376" s="177"/>
      <c r="G376" s="177"/>
      <c r="H376" s="177"/>
      <c r="I376" s="177"/>
      <c r="J376" s="165"/>
      <c r="K376" s="165"/>
      <c r="L376" s="165"/>
      <c r="M376" s="165"/>
      <c r="N376" s="165"/>
      <c r="O376" s="166"/>
      <c r="P376" s="166"/>
      <c r="Q376" s="166"/>
    </row>
    <row r="377" spans="2:17">
      <c r="B377" s="165"/>
      <c r="C377" s="165"/>
      <c r="D377" s="177"/>
      <c r="E377" s="177"/>
      <c r="F377" s="177"/>
      <c r="G377" s="177"/>
      <c r="H377" s="177"/>
      <c r="I377" s="177"/>
      <c r="J377" s="165"/>
      <c r="K377" s="165"/>
      <c r="L377" s="165"/>
      <c r="M377" s="165"/>
      <c r="N377" s="165"/>
      <c r="O377" s="166"/>
      <c r="P377" s="166"/>
      <c r="Q377" s="166"/>
    </row>
    <row r="378" spans="2:17">
      <c r="B378" s="165"/>
      <c r="C378" s="165"/>
      <c r="D378" s="177"/>
      <c r="E378" s="177"/>
      <c r="F378" s="177"/>
      <c r="G378" s="177"/>
      <c r="H378" s="177"/>
      <c r="I378" s="177"/>
      <c r="J378" s="165"/>
      <c r="K378" s="165"/>
      <c r="L378" s="165"/>
      <c r="M378" s="165"/>
      <c r="N378" s="165"/>
      <c r="O378" s="166"/>
      <c r="P378" s="166"/>
      <c r="Q378" s="166"/>
    </row>
    <row r="379" spans="2:17">
      <c r="B379" s="165"/>
      <c r="C379" s="165"/>
      <c r="D379" s="177"/>
      <c r="E379" s="177"/>
      <c r="F379" s="177"/>
      <c r="G379" s="177"/>
      <c r="H379" s="177"/>
      <c r="I379" s="177"/>
      <c r="J379" s="165"/>
      <c r="K379" s="165"/>
      <c r="L379" s="165"/>
      <c r="M379" s="165"/>
      <c r="N379" s="165"/>
      <c r="O379" s="166"/>
      <c r="P379" s="166"/>
      <c r="Q379" s="166"/>
    </row>
    <row r="380" spans="2:17">
      <c r="B380" s="165"/>
      <c r="C380" s="165"/>
      <c r="D380" s="177"/>
      <c r="E380" s="177"/>
      <c r="F380" s="177"/>
      <c r="G380" s="177"/>
      <c r="H380" s="177"/>
      <c r="I380" s="177"/>
      <c r="J380" s="165"/>
      <c r="K380" s="165"/>
      <c r="L380" s="165"/>
      <c r="M380" s="165"/>
      <c r="N380" s="165"/>
      <c r="O380" s="166"/>
      <c r="P380" s="166"/>
      <c r="Q380" s="166"/>
    </row>
    <row r="381" spans="2:17">
      <c r="B381" s="165"/>
      <c r="C381" s="165"/>
      <c r="D381" s="177"/>
      <c r="E381" s="177"/>
      <c r="F381" s="177"/>
      <c r="G381" s="177"/>
      <c r="H381" s="177"/>
      <c r="I381" s="177"/>
      <c r="J381" s="165"/>
      <c r="K381" s="165"/>
      <c r="L381" s="165"/>
      <c r="M381" s="165"/>
      <c r="N381" s="165"/>
      <c r="O381" s="166"/>
      <c r="P381" s="166"/>
      <c r="Q381" s="166"/>
    </row>
    <row r="382" spans="2:17">
      <c r="B382" s="165"/>
      <c r="C382" s="165"/>
      <c r="D382" s="177"/>
      <c r="E382" s="177"/>
      <c r="F382" s="177"/>
      <c r="G382" s="177"/>
      <c r="H382" s="177"/>
      <c r="I382" s="177"/>
      <c r="J382" s="165"/>
      <c r="K382" s="165"/>
      <c r="L382" s="165"/>
      <c r="M382" s="165"/>
      <c r="N382" s="165"/>
      <c r="O382" s="166"/>
      <c r="P382" s="166"/>
      <c r="Q382" s="166"/>
    </row>
    <row r="383" spans="2:17">
      <c r="B383" s="165"/>
      <c r="C383" s="165"/>
      <c r="D383" s="177"/>
      <c r="E383" s="177"/>
      <c r="F383" s="177"/>
      <c r="G383" s="177"/>
      <c r="H383" s="177"/>
      <c r="I383" s="177"/>
      <c r="J383" s="165"/>
      <c r="K383" s="165"/>
      <c r="L383" s="165"/>
      <c r="M383" s="165"/>
      <c r="N383" s="165"/>
      <c r="O383" s="166"/>
      <c r="P383" s="166"/>
      <c r="Q383" s="166"/>
    </row>
    <row r="384" spans="2:17">
      <c r="B384" s="165"/>
      <c r="C384" s="165"/>
      <c r="D384" s="177"/>
      <c r="E384" s="177"/>
      <c r="F384" s="177"/>
      <c r="G384" s="177"/>
      <c r="H384" s="177"/>
      <c r="I384" s="177"/>
      <c r="J384" s="165"/>
      <c r="K384" s="165"/>
      <c r="L384" s="165"/>
      <c r="M384" s="165"/>
      <c r="N384" s="165"/>
      <c r="O384" s="166"/>
      <c r="P384" s="166"/>
      <c r="Q384" s="166"/>
    </row>
    <row r="385" spans="2:17">
      <c r="B385" s="165"/>
      <c r="C385" s="165"/>
      <c r="D385" s="177"/>
      <c r="E385" s="177"/>
      <c r="F385" s="177"/>
      <c r="G385" s="177"/>
      <c r="H385" s="177"/>
      <c r="I385" s="177"/>
      <c r="J385" s="165"/>
      <c r="K385" s="165"/>
      <c r="L385" s="165"/>
      <c r="M385" s="165"/>
      <c r="N385" s="165"/>
      <c r="O385" s="166"/>
      <c r="P385" s="166"/>
      <c r="Q385" s="166"/>
    </row>
    <row r="386" spans="2:17">
      <c r="B386" s="165"/>
      <c r="C386" s="165"/>
      <c r="D386" s="177"/>
      <c r="E386" s="177"/>
      <c r="F386" s="177"/>
      <c r="G386" s="177"/>
      <c r="H386" s="177"/>
      <c r="I386" s="177"/>
      <c r="J386" s="165"/>
      <c r="K386" s="165"/>
      <c r="L386" s="165"/>
      <c r="M386" s="165"/>
      <c r="N386" s="165"/>
      <c r="O386" s="166"/>
      <c r="P386" s="166"/>
      <c r="Q386" s="166"/>
    </row>
    <row r="387" spans="2:17">
      <c r="B387" s="165"/>
      <c r="C387" s="165"/>
      <c r="D387" s="177"/>
      <c r="E387" s="177"/>
      <c r="F387" s="177"/>
      <c r="G387" s="177"/>
      <c r="H387" s="177"/>
      <c r="I387" s="177"/>
      <c r="J387" s="165"/>
      <c r="K387" s="165"/>
      <c r="L387" s="165"/>
      <c r="M387" s="165"/>
      <c r="N387" s="165"/>
      <c r="O387" s="166"/>
      <c r="P387" s="166"/>
      <c r="Q387" s="166"/>
    </row>
    <row r="388" spans="2:17">
      <c r="B388" s="165"/>
      <c r="C388" s="165"/>
      <c r="D388" s="177"/>
      <c r="E388" s="177"/>
      <c r="F388" s="177"/>
      <c r="G388" s="177"/>
      <c r="H388" s="177"/>
      <c r="I388" s="177"/>
      <c r="J388" s="165"/>
      <c r="K388" s="165"/>
      <c r="L388" s="165"/>
      <c r="M388" s="165"/>
      <c r="N388" s="165"/>
      <c r="O388" s="166"/>
      <c r="P388" s="166"/>
      <c r="Q388" s="166"/>
    </row>
    <row r="389" spans="2:17">
      <c r="B389" s="165"/>
      <c r="C389" s="165"/>
      <c r="D389" s="177"/>
      <c r="E389" s="177"/>
      <c r="F389" s="177"/>
      <c r="G389" s="177"/>
      <c r="H389" s="177"/>
      <c r="I389" s="177"/>
      <c r="J389" s="165"/>
      <c r="K389" s="165"/>
      <c r="L389" s="165"/>
      <c r="M389" s="165"/>
      <c r="N389" s="165"/>
      <c r="O389" s="166"/>
      <c r="P389" s="166"/>
      <c r="Q389" s="166"/>
    </row>
    <row r="390" spans="2:17">
      <c r="B390" s="165"/>
      <c r="C390" s="165"/>
      <c r="D390" s="177"/>
      <c r="E390" s="177"/>
      <c r="F390" s="177"/>
      <c r="G390" s="177"/>
      <c r="H390" s="177"/>
      <c r="I390" s="177"/>
      <c r="J390" s="165"/>
      <c r="K390" s="165"/>
      <c r="L390" s="165"/>
      <c r="M390" s="165"/>
      <c r="N390" s="165"/>
      <c r="O390" s="166"/>
      <c r="P390" s="166"/>
      <c r="Q390" s="166"/>
    </row>
    <row r="391" spans="2:17">
      <c r="B391" s="165"/>
      <c r="C391" s="165"/>
      <c r="D391" s="177"/>
      <c r="E391" s="177"/>
      <c r="F391" s="177"/>
      <c r="G391" s="177"/>
      <c r="H391" s="177"/>
      <c r="I391" s="177"/>
      <c r="J391" s="165"/>
      <c r="K391" s="165"/>
      <c r="L391" s="165"/>
      <c r="M391" s="165"/>
      <c r="N391" s="165"/>
      <c r="O391" s="166"/>
      <c r="P391" s="166"/>
      <c r="Q391" s="166"/>
    </row>
    <row r="392" spans="2:17">
      <c r="B392" s="165"/>
      <c r="C392" s="165"/>
      <c r="D392" s="177"/>
      <c r="E392" s="177"/>
      <c r="F392" s="177"/>
      <c r="G392" s="177"/>
      <c r="H392" s="177"/>
      <c r="I392" s="177"/>
      <c r="J392" s="165"/>
      <c r="K392" s="165"/>
      <c r="L392" s="165"/>
      <c r="M392" s="165"/>
      <c r="N392" s="165"/>
      <c r="O392" s="166"/>
      <c r="P392" s="166"/>
      <c r="Q392" s="166"/>
    </row>
    <row r="393" spans="2:17">
      <c r="B393" s="165"/>
      <c r="C393" s="165"/>
      <c r="D393" s="177"/>
      <c r="E393" s="177"/>
      <c r="F393" s="177"/>
      <c r="G393" s="177"/>
      <c r="H393" s="177"/>
      <c r="I393" s="177"/>
      <c r="J393" s="165"/>
      <c r="K393" s="165"/>
      <c r="L393" s="165"/>
      <c r="M393" s="165"/>
      <c r="N393" s="165"/>
      <c r="O393" s="166"/>
      <c r="P393" s="166"/>
      <c r="Q393" s="166"/>
    </row>
    <row r="394" spans="2:17">
      <c r="B394" s="165"/>
      <c r="C394" s="165"/>
      <c r="D394" s="177"/>
      <c r="E394" s="177"/>
      <c r="F394" s="177"/>
      <c r="G394" s="177"/>
      <c r="H394" s="177"/>
      <c r="I394" s="177"/>
      <c r="J394" s="165"/>
      <c r="K394" s="165"/>
      <c r="L394" s="165"/>
      <c r="M394" s="165"/>
      <c r="N394" s="165"/>
      <c r="O394" s="166"/>
      <c r="P394" s="166"/>
      <c r="Q394" s="166"/>
    </row>
    <row r="395" spans="2:17">
      <c r="B395" s="165"/>
      <c r="C395" s="165"/>
      <c r="D395" s="177"/>
      <c r="E395" s="177"/>
      <c r="F395" s="177"/>
      <c r="G395" s="177"/>
      <c r="H395" s="177"/>
      <c r="I395" s="177"/>
      <c r="J395" s="165"/>
      <c r="K395" s="165"/>
      <c r="L395" s="165"/>
      <c r="M395" s="165"/>
      <c r="N395" s="165"/>
      <c r="O395" s="166"/>
      <c r="P395" s="166"/>
      <c r="Q395" s="166"/>
    </row>
    <row r="396" spans="2:17">
      <c r="B396" s="165"/>
      <c r="C396" s="165"/>
      <c r="D396" s="177"/>
      <c r="E396" s="177"/>
      <c r="F396" s="177"/>
      <c r="G396" s="177"/>
      <c r="H396" s="177"/>
      <c r="I396" s="177"/>
      <c r="J396" s="165"/>
      <c r="K396" s="165"/>
      <c r="L396" s="165"/>
      <c r="M396" s="165"/>
      <c r="N396" s="165"/>
      <c r="O396" s="166"/>
      <c r="P396" s="166"/>
      <c r="Q396" s="166"/>
    </row>
    <row r="397" spans="2:17">
      <c r="B397" s="165"/>
      <c r="C397" s="165"/>
      <c r="D397" s="177"/>
      <c r="E397" s="177"/>
      <c r="F397" s="177"/>
      <c r="G397" s="177"/>
      <c r="H397" s="177"/>
      <c r="I397" s="177"/>
      <c r="J397" s="165"/>
      <c r="K397" s="165"/>
      <c r="L397" s="165"/>
      <c r="M397" s="165"/>
      <c r="N397" s="165"/>
      <c r="O397" s="166"/>
      <c r="P397" s="166"/>
      <c r="Q397" s="166"/>
    </row>
    <row r="398" spans="2:17">
      <c r="B398" s="165"/>
      <c r="C398" s="165"/>
      <c r="D398" s="177"/>
      <c r="E398" s="177"/>
      <c r="F398" s="177"/>
      <c r="G398" s="177"/>
      <c r="H398" s="177"/>
      <c r="I398" s="177"/>
      <c r="J398" s="165"/>
      <c r="K398" s="165"/>
      <c r="L398" s="165"/>
      <c r="M398" s="165"/>
      <c r="N398" s="165"/>
      <c r="O398" s="166"/>
      <c r="P398" s="166"/>
      <c r="Q398" s="166"/>
    </row>
    <row r="399" spans="2:17">
      <c r="B399" s="165"/>
      <c r="C399" s="165"/>
      <c r="D399" s="177"/>
      <c r="E399" s="177"/>
      <c r="F399" s="177"/>
      <c r="G399" s="177"/>
      <c r="H399" s="177"/>
      <c r="I399" s="177"/>
      <c r="J399" s="165"/>
      <c r="K399" s="165"/>
      <c r="L399" s="165"/>
      <c r="M399" s="165"/>
      <c r="N399" s="165"/>
      <c r="O399" s="166"/>
      <c r="P399" s="166"/>
      <c r="Q399" s="166"/>
    </row>
    <row r="400" spans="2:17">
      <c r="B400" s="165"/>
      <c r="C400" s="165"/>
      <c r="D400" s="177"/>
      <c r="E400" s="177"/>
      <c r="F400" s="177"/>
      <c r="G400" s="177"/>
      <c r="H400" s="177"/>
      <c r="I400" s="177"/>
      <c r="J400" s="165"/>
      <c r="K400" s="165"/>
      <c r="L400" s="165"/>
      <c r="M400" s="165"/>
      <c r="N400" s="165"/>
      <c r="O400" s="166"/>
      <c r="P400" s="166"/>
      <c r="Q400" s="166"/>
    </row>
    <row r="401" spans="2:17">
      <c r="B401" s="165"/>
      <c r="C401" s="165"/>
      <c r="D401" s="177"/>
      <c r="E401" s="177"/>
      <c r="F401" s="177"/>
      <c r="G401" s="177"/>
      <c r="H401" s="177"/>
      <c r="I401" s="177"/>
      <c r="J401" s="165"/>
      <c r="K401" s="165"/>
      <c r="L401" s="165"/>
      <c r="M401" s="165"/>
      <c r="N401" s="165"/>
      <c r="O401" s="166"/>
      <c r="P401" s="166"/>
      <c r="Q401" s="166"/>
    </row>
    <row r="402" spans="2:17">
      <c r="B402" s="165"/>
      <c r="C402" s="165"/>
      <c r="D402" s="177"/>
      <c r="E402" s="177"/>
      <c r="F402" s="177"/>
      <c r="G402" s="177"/>
      <c r="H402" s="177"/>
      <c r="I402" s="177"/>
      <c r="J402" s="165"/>
      <c r="K402" s="165"/>
      <c r="L402" s="165"/>
      <c r="M402" s="165"/>
      <c r="N402" s="165"/>
      <c r="O402" s="166"/>
      <c r="P402" s="166"/>
      <c r="Q402" s="166"/>
    </row>
    <row r="403" spans="2:17">
      <c r="B403" s="165"/>
      <c r="C403" s="165"/>
      <c r="D403" s="177"/>
      <c r="E403" s="177"/>
      <c r="F403" s="177"/>
      <c r="G403" s="177"/>
      <c r="H403" s="177"/>
      <c r="I403" s="177"/>
      <c r="J403" s="165"/>
      <c r="K403" s="165"/>
      <c r="L403" s="165"/>
      <c r="M403" s="165"/>
      <c r="N403" s="165"/>
      <c r="O403" s="166"/>
      <c r="P403" s="166"/>
      <c r="Q403" s="166"/>
    </row>
    <row r="404" spans="2:17">
      <c r="B404" s="165"/>
      <c r="C404" s="165"/>
      <c r="D404" s="177"/>
      <c r="E404" s="177"/>
      <c r="F404" s="177"/>
      <c r="G404" s="177"/>
      <c r="H404" s="177"/>
      <c r="I404" s="177"/>
      <c r="J404" s="165"/>
      <c r="K404" s="165"/>
      <c r="L404" s="165"/>
      <c r="M404" s="165"/>
      <c r="N404" s="165"/>
      <c r="O404" s="166"/>
      <c r="P404" s="166"/>
      <c r="Q404" s="166"/>
    </row>
    <row r="405" spans="2:17">
      <c r="B405" s="165"/>
      <c r="C405" s="165"/>
      <c r="D405" s="177"/>
      <c r="E405" s="177"/>
      <c r="F405" s="177"/>
      <c r="G405" s="177"/>
      <c r="H405" s="177"/>
      <c r="I405" s="177"/>
      <c r="J405" s="165"/>
      <c r="K405" s="165"/>
      <c r="L405" s="165"/>
      <c r="M405" s="165"/>
      <c r="N405" s="165"/>
      <c r="O405" s="166"/>
      <c r="P405" s="166"/>
      <c r="Q405" s="166"/>
    </row>
    <row r="406" spans="2:17">
      <c r="B406" s="165"/>
      <c r="C406" s="165"/>
      <c r="D406" s="177"/>
      <c r="E406" s="177"/>
      <c r="F406" s="177"/>
      <c r="G406" s="177"/>
      <c r="H406" s="177"/>
      <c r="I406" s="177"/>
      <c r="J406" s="165"/>
      <c r="K406" s="165"/>
      <c r="L406" s="165"/>
      <c r="M406" s="165"/>
      <c r="N406" s="165"/>
      <c r="O406" s="166"/>
      <c r="P406" s="166"/>
      <c r="Q406" s="166"/>
    </row>
    <row r="407" spans="2:17">
      <c r="B407" s="165"/>
      <c r="C407" s="165"/>
      <c r="D407" s="177"/>
      <c r="E407" s="177"/>
      <c r="F407" s="177"/>
      <c r="G407" s="177"/>
      <c r="H407" s="177"/>
      <c r="I407" s="177"/>
      <c r="J407" s="165"/>
      <c r="K407" s="165"/>
      <c r="L407" s="165"/>
      <c r="M407" s="165"/>
      <c r="N407" s="165"/>
      <c r="O407" s="166"/>
      <c r="P407" s="166"/>
      <c r="Q407" s="166"/>
    </row>
    <row r="408" spans="2:17">
      <c r="B408" s="165"/>
      <c r="C408" s="165"/>
      <c r="D408" s="177"/>
      <c r="E408" s="177"/>
      <c r="F408" s="177"/>
      <c r="G408" s="177"/>
      <c r="H408" s="177"/>
      <c r="I408" s="177"/>
      <c r="J408" s="165"/>
      <c r="K408" s="165"/>
      <c r="L408" s="165"/>
      <c r="M408" s="165"/>
      <c r="N408" s="165"/>
      <c r="O408" s="166"/>
      <c r="P408" s="166"/>
      <c r="Q408" s="166"/>
    </row>
    <row r="409" spans="2:17">
      <c r="B409" s="165"/>
      <c r="C409" s="165"/>
      <c r="D409" s="177"/>
      <c r="E409" s="177"/>
      <c r="F409" s="177"/>
      <c r="G409" s="177"/>
      <c r="H409" s="177"/>
      <c r="I409" s="177"/>
      <c r="J409" s="165"/>
      <c r="K409" s="165"/>
      <c r="L409" s="165"/>
      <c r="M409" s="165"/>
      <c r="N409" s="165"/>
      <c r="O409" s="166"/>
      <c r="P409" s="166"/>
      <c r="Q409" s="166"/>
    </row>
    <row r="410" spans="2:17">
      <c r="B410" s="165"/>
      <c r="C410" s="165"/>
      <c r="D410" s="177"/>
      <c r="E410" s="177"/>
      <c r="F410" s="177"/>
      <c r="G410" s="177"/>
      <c r="H410" s="177"/>
      <c r="I410" s="177"/>
      <c r="J410" s="165"/>
      <c r="K410" s="165"/>
      <c r="L410" s="165"/>
      <c r="M410" s="165"/>
      <c r="N410" s="165"/>
      <c r="O410" s="166"/>
      <c r="P410" s="166"/>
      <c r="Q410" s="166"/>
    </row>
    <row r="411" spans="2:17">
      <c r="B411" s="165"/>
      <c r="C411" s="165"/>
      <c r="D411" s="177"/>
      <c r="E411" s="177"/>
      <c r="F411" s="177"/>
      <c r="G411" s="177"/>
      <c r="H411" s="177"/>
      <c r="I411" s="177"/>
      <c r="J411" s="165"/>
      <c r="K411" s="165"/>
      <c r="L411" s="165"/>
      <c r="M411" s="165"/>
      <c r="N411" s="165"/>
      <c r="O411" s="166"/>
      <c r="P411" s="166"/>
      <c r="Q411" s="166"/>
    </row>
    <row r="412" spans="2:17">
      <c r="B412" s="165"/>
      <c r="C412" s="165"/>
      <c r="D412" s="177"/>
      <c r="E412" s="177"/>
      <c r="F412" s="177"/>
      <c r="G412" s="177"/>
      <c r="H412" s="177"/>
      <c r="I412" s="177"/>
      <c r="J412" s="165"/>
      <c r="K412" s="165"/>
      <c r="L412" s="165"/>
      <c r="M412" s="165"/>
      <c r="N412" s="165"/>
      <c r="O412" s="166"/>
      <c r="P412" s="166"/>
      <c r="Q412" s="166"/>
    </row>
    <row r="413" spans="2:17">
      <c r="B413" s="165"/>
      <c r="C413" s="165"/>
      <c r="D413" s="177"/>
      <c r="E413" s="177"/>
      <c r="F413" s="177"/>
      <c r="G413" s="177"/>
      <c r="H413" s="177"/>
      <c r="I413" s="177"/>
      <c r="J413" s="165"/>
      <c r="K413" s="165"/>
      <c r="L413" s="165"/>
      <c r="M413" s="165"/>
      <c r="N413" s="165"/>
      <c r="O413" s="166"/>
      <c r="P413" s="166"/>
      <c r="Q413" s="166"/>
    </row>
    <row r="414" spans="2:17">
      <c r="B414" s="165"/>
      <c r="C414" s="165"/>
      <c r="D414" s="177"/>
      <c r="E414" s="177"/>
      <c r="F414" s="177"/>
      <c r="G414" s="177"/>
      <c r="H414" s="177"/>
      <c r="I414" s="177"/>
      <c r="J414" s="165"/>
      <c r="K414" s="165"/>
      <c r="L414" s="165"/>
      <c r="M414" s="165"/>
      <c r="N414" s="165"/>
      <c r="O414" s="166"/>
      <c r="P414" s="166"/>
      <c r="Q414" s="166"/>
    </row>
    <row r="415" spans="2:17">
      <c r="B415" s="165"/>
      <c r="C415" s="165"/>
      <c r="D415" s="177"/>
      <c r="E415" s="177"/>
      <c r="F415" s="177"/>
      <c r="G415" s="177"/>
      <c r="H415" s="177"/>
      <c r="I415" s="177"/>
      <c r="J415" s="165"/>
      <c r="K415" s="165"/>
      <c r="L415" s="165"/>
      <c r="M415" s="165"/>
      <c r="N415" s="165"/>
      <c r="O415" s="166"/>
      <c r="P415" s="166"/>
      <c r="Q415" s="166"/>
    </row>
    <row r="416" spans="2:17">
      <c r="B416" s="165"/>
      <c r="C416" s="165"/>
      <c r="D416" s="177"/>
      <c r="E416" s="177"/>
      <c r="F416" s="177"/>
      <c r="G416" s="177"/>
      <c r="H416" s="177"/>
      <c r="I416" s="177"/>
      <c r="J416" s="165"/>
      <c r="K416" s="165"/>
      <c r="L416" s="165"/>
      <c r="M416" s="165"/>
      <c r="N416" s="165"/>
      <c r="O416" s="166"/>
      <c r="P416" s="166"/>
      <c r="Q416" s="166"/>
    </row>
    <row r="417" spans="2:17">
      <c r="B417" s="165"/>
      <c r="C417" s="165"/>
      <c r="D417" s="177"/>
      <c r="E417" s="177"/>
      <c r="F417" s="177"/>
      <c r="G417" s="177"/>
      <c r="H417" s="177"/>
      <c r="I417" s="177"/>
      <c r="J417" s="165"/>
      <c r="K417" s="165"/>
      <c r="L417" s="165"/>
      <c r="M417" s="165"/>
      <c r="N417" s="165"/>
      <c r="O417" s="166"/>
      <c r="P417" s="166"/>
      <c r="Q417" s="166"/>
    </row>
    <row r="418" spans="2:17">
      <c r="B418" s="165"/>
      <c r="C418" s="165"/>
      <c r="D418" s="177"/>
      <c r="E418" s="177"/>
      <c r="F418" s="177"/>
      <c r="G418" s="177"/>
      <c r="H418" s="177"/>
      <c r="I418" s="177"/>
      <c r="J418" s="165"/>
      <c r="K418" s="165"/>
      <c r="L418" s="165"/>
      <c r="M418" s="165"/>
      <c r="N418" s="165"/>
      <c r="O418" s="166"/>
      <c r="P418" s="166"/>
      <c r="Q418" s="166"/>
    </row>
    <row r="419" spans="2:17">
      <c r="B419" s="165"/>
      <c r="C419" s="165"/>
      <c r="D419" s="177"/>
      <c r="E419" s="177"/>
      <c r="F419" s="177"/>
      <c r="G419" s="177"/>
      <c r="H419" s="177"/>
      <c r="I419" s="177"/>
      <c r="J419" s="165"/>
      <c r="K419" s="165"/>
      <c r="L419" s="165"/>
      <c r="M419" s="165"/>
      <c r="N419" s="165"/>
      <c r="O419" s="166"/>
      <c r="P419" s="166"/>
      <c r="Q419" s="166"/>
    </row>
    <row r="420" spans="2:17">
      <c r="B420" s="165"/>
      <c r="C420" s="165"/>
      <c r="D420" s="177"/>
      <c r="E420" s="177"/>
      <c r="F420" s="177"/>
      <c r="G420" s="177"/>
      <c r="H420" s="177"/>
      <c r="I420" s="177"/>
      <c r="J420" s="165"/>
      <c r="K420" s="165"/>
      <c r="L420" s="165"/>
      <c r="M420" s="165"/>
      <c r="N420" s="165"/>
      <c r="O420" s="166"/>
      <c r="P420" s="166"/>
      <c r="Q420" s="166"/>
    </row>
    <row r="421" spans="2:17">
      <c r="B421" s="165"/>
      <c r="C421" s="165"/>
      <c r="D421" s="177"/>
      <c r="E421" s="177"/>
      <c r="F421" s="177"/>
      <c r="G421" s="177"/>
      <c r="H421" s="177"/>
      <c r="I421" s="177"/>
      <c r="J421" s="165"/>
      <c r="K421" s="165"/>
      <c r="L421" s="165"/>
      <c r="M421" s="165"/>
      <c r="N421" s="165"/>
      <c r="O421" s="166"/>
      <c r="P421" s="166"/>
      <c r="Q421" s="166"/>
    </row>
    <row r="422" spans="2:17">
      <c r="B422" s="165"/>
      <c r="C422" s="165"/>
      <c r="D422" s="177"/>
      <c r="E422" s="177"/>
      <c r="F422" s="177"/>
      <c r="G422" s="177"/>
      <c r="H422" s="177"/>
      <c r="I422" s="177"/>
      <c r="J422" s="165"/>
      <c r="K422" s="165"/>
      <c r="L422" s="165"/>
      <c r="M422" s="165"/>
      <c r="N422" s="165"/>
      <c r="O422" s="166"/>
      <c r="P422" s="166"/>
      <c r="Q422" s="166"/>
    </row>
    <row r="423" spans="2:17">
      <c r="B423" s="165"/>
      <c r="C423" s="165"/>
      <c r="D423" s="177"/>
      <c r="E423" s="177"/>
      <c r="F423" s="177"/>
      <c r="G423" s="177"/>
      <c r="H423" s="177"/>
      <c r="I423" s="177"/>
      <c r="J423" s="165"/>
      <c r="K423" s="165"/>
      <c r="L423" s="165"/>
      <c r="M423" s="165"/>
      <c r="N423" s="165"/>
      <c r="O423" s="166"/>
      <c r="P423" s="166"/>
      <c r="Q423" s="166"/>
    </row>
    <row r="424" spans="2:17">
      <c r="B424" s="165"/>
      <c r="C424" s="165"/>
      <c r="D424" s="177"/>
      <c r="E424" s="177"/>
      <c r="F424" s="177"/>
      <c r="G424" s="177"/>
      <c r="H424" s="177"/>
      <c r="I424" s="177"/>
      <c r="J424" s="165"/>
      <c r="K424" s="165"/>
      <c r="L424" s="165"/>
      <c r="M424" s="165"/>
      <c r="N424" s="165"/>
      <c r="O424" s="166"/>
      <c r="P424" s="166"/>
      <c r="Q424" s="166"/>
    </row>
    <row r="425" spans="2:17">
      <c r="B425" s="165"/>
      <c r="C425" s="165"/>
      <c r="D425" s="177"/>
      <c r="E425" s="177"/>
      <c r="F425" s="177"/>
      <c r="G425" s="177"/>
      <c r="H425" s="177"/>
      <c r="I425" s="177"/>
      <c r="J425" s="165"/>
      <c r="K425" s="165"/>
      <c r="L425" s="165"/>
      <c r="M425" s="165"/>
      <c r="N425" s="165"/>
      <c r="O425" s="166"/>
      <c r="P425" s="166"/>
      <c r="Q425" s="166"/>
    </row>
    <row r="426" spans="2:17">
      <c r="B426" s="165"/>
      <c r="C426" s="165"/>
      <c r="D426" s="177"/>
      <c r="E426" s="177"/>
      <c r="F426" s="177"/>
      <c r="G426" s="177"/>
      <c r="H426" s="177"/>
      <c r="I426" s="177"/>
      <c r="J426" s="165"/>
      <c r="K426" s="165"/>
      <c r="L426" s="165"/>
      <c r="M426" s="165"/>
      <c r="N426" s="165"/>
      <c r="O426" s="166"/>
      <c r="P426" s="166"/>
      <c r="Q426" s="166"/>
    </row>
    <row r="427" spans="2:17">
      <c r="B427" s="165"/>
      <c r="C427" s="165"/>
      <c r="D427" s="177"/>
      <c r="E427" s="177"/>
      <c r="F427" s="177"/>
      <c r="G427" s="177"/>
      <c r="H427" s="177"/>
      <c r="I427" s="177"/>
      <c r="J427" s="165"/>
      <c r="K427" s="165"/>
      <c r="L427" s="165"/>
      <c r="M427" s="165"/>
      <c r="N427" s="165"/>
      <c r="O427" s="166"/>
      <c r="P427" s="166"/>
      <c r="Q427" s="166"/>
    </row>
    <row r="428" spans="2:17">
      <c r="B428" s="165"/>
      <c r="C428" s="165"/>
      <c r="D428" s="177"/>
      <c r="E428" s="177"/>
      <c r="F428" s="177"/>
      <c r="G428" s="177"/>
      <c r="H428" s="177"/>
      <c r="I428" s="177"/>
      <c r="J428" s="165"/>
      <c r="K428" s="165"/>
      <c r="L428" s="165"/>
      <c r="M428" s="165"/>
      <c r="N428" s="165"/>
      <c r="O428" s="166"/>
      <c r="P428" s="166"/>
      <c r="Q428" s="166"/>
    </row>
    <row r="429" spans="2:17">
      <c r="B429" s="165"/>
      <c r="C429" s="165"/>
      <c r="D429" s="177"/>
      <c r="E429" s="177"/>
      <c r="F429" s="177"/>
      <c r="G429" s="177"/>
      <c r="H429" s="177"/>
      <c r="I429" s="177"/>
      <c r="J429" s="165"/>
      <c r="K429" s="165"/>
      <c r="L429" s="165"/>
      <c r="M429" s="165"/>
      <c r="N429" s="165"/>
      <c r="O429" s="166"/>
      <c r="P429" s="166"/>
      <c r="Q429" s="166"/>
    </row>
    <row r="430" spans="2:17">
      <c r="B430" s="165"/>
      <c r="C430" s="165"/>
      <c r="D430" s="177"/>
      <c r="E430" s="177"/>
      <c r="F430" s="177"/>
      <c r="G430" s="177"/>
      <c r="H430" s="177"/>
      <c r="I430" s="177"/>
      <c r="J430" s="165"/>
      <c r="K430" s="165"/>
      <c r="L430" s="165"/>
      <c r="M430" s="165"/>
      <c r="N430" s="165"/>
      <c r="O430" s="166"/>
      <c r="P430" s="166"/>
      <c r="Q430" s="166"/>
    </row>
    <row r="431" spans="2:17">
      <c r="B431" s="165"/>
      <c r="C431" s="165"/>
      <c r="D431" s="177"/>
      <c r="E431" s="177"/>
      <c r="F431" s="177"/>
      <c r="G431" s="177"/>
      <c r="H431" s="177"/>
      <c r="I431" s="177"/>
      <c r="J431" s="165"/>
      <c r="K431" s="165"/>
      <c r="L431" s="165"/>
      <c r="M431" s="165"/>
      <c r="N431" s="165"/>
      <c r="O431" s="166"/>
      <c r="P431" s="166"/>
      <c r="Q431" s="166"/>
    </row>
    <row r="432" spans="2:17">
      <c r="B432" s="165"/>
      <c r="C432" s="165"/>
      <c r="D432" s="177"/>
      <c r="E432" s="177"/>
      <c r="F432" s="177"/>
      <c r="G432" s="177"/>
      <c r="H432" s="177"/>
      <c r="I432" s="177"/>
      <c r="J432" s="165"/>
      <c r="K432" s="165"/>
      <c r="L432" s="165"/>
      <c r="M432" s="165"/>
      <c r="N432" s="165"/>
      <c r="O432" s="166"/>
      <c r="P432" s="166"/>
      <c r="Q432" s="166"/>
    </row>
    <row r="433" spans="2:17">
      <c r="B433" s="165"/>
      <c r="C433" s="165"/>
      <c r="D433" s="177"/>
      <c r="E433" s="177"/>
      <c r="F433" s="177"/>
      <c r="G433" s="177"/>
      <c r="H433" s="177"/>
      <c r="I433" s="177"/>
      <c r="J433" s="165"/>
      <c r="K433" s="165"/>
      <c r="L433" s="165"/>
      <c r="M433" s="165"/>
      <c r="N433" s="165"/>
      <c r="O433" s="166"/>
      <c r="P433" s="166"/>
      <c r="Q433" s="166"/>
    </row>
    <row r="434" spans="2:17">
      <c r="B434" s="165"/>
      <c r="C434" s="165"/>
      <c r="D434" s="177"/>
      <c r="E434" s="177"/>
      <c r="F434" s="177"/>
      <c r="G434" s="177"/>
      <c r="H434" s="177"/>
      <c r="I434" s="177"/>
      <c r="J434" s="165"/>
      <c r="K434" s="165"/>
      <c r="L434" s="165"/>
      <c r="M434" s="165"/>
      <c r="N434" s="165"/>
      <c r="O434" s="166"/>
      <c r="P434" s="166"/>
      <c r="Q434" s="166"/>
    </row>
    <row r="435" spans="2:17">
      <c r="B435" s="165"/>
      <c r="C435" s="165"/>
      <c r="D435" s="177"/>
      <c r="E435" s="177"/>
      <c r="F435" s="177"/>
      <c r="G435" s="177"/>
      <c r="H435" s="177"/>
      <c r="I435" s="177"/>
      <c r="J435" s="165"/>
      <c r="K435" s="165"/>
      <c r="L435" s="165"/>
      <c r="M435" s="165"/>
      <c r="N435" s="165"/>
      <c r="O435" s="166"/>
      <c r="P435" s="166"/>
      <c r="Q435" s="166"/>
    </row>
    <row r="436" spans="2:17">
      <c r="B436" s="165"/>
      <c r="C436" s="165"/>
      <c r="D436" s="177"/>
      <c r="E436" s="177"/>
      <c r="F436" s="177"/>
      <c r="G436" s="177"/>
      <c r="H436" s="177"/>
      <c r="I436" s="177"/>
      <c r="J436" s="165"/>
      <c r="K436" s="165"/>
      <c r="L436" s="165"/>
      <c r="M436" s="165"/>
      <c r="N436" s="165"/>
      <c r="O436" s="166"/>
      <c r="P436" s="166"/>
      <c r="Q436" s="166"/>
    </row>
    <row r="437" spans="2:17">
      <c r="B437" s="165"/>
      <c r="C437" s="165"/>
      <c r="D437" s="177"/>
      <c r="E437" s="177"/>
      <c r="F437" s="177"/>
      <c r="G437" s="177"/>
      <c r="H437" s="177"/>
      <c r="I437" s="177"/>
      <c r="J437" s="165"/>
      <c r="K437" s="165"/>
      <c r="L437" s="165"/>
      <c r="M437" s="165"/>
      <c r="N437" s="165"/>
      <c r="O437" s="166"/>
      <c r="P437" s="166"/>
      <c r="Q437" s="166"/>
    </row>
    <row r="438" spans="2:17">
      <c r="B438" s="165"/>
      <c r="C438" s="165"/>
      <c r="D438" s="177"/>
      <c r="E438" s="177"/>
      <c r="F438" s="177"/>
      <c r="G438" s="177"/>
      <c r="H438" s="177"/>
      <c r="I438" s="177"/>
      <c r="J438" s="165"/>
      <c r="K438" s="165"/>
      <c r="L438" s="165"/>
      <c r="M438" s="165"/>
      <c r="N438" s="165"/>
      <c r="O438" s="166"/>
      <c r="P438" s="166"/>
      <c r="Q438" s="166"/>
    </row>
    <row r="439" spans="2:17">
      <c r="B439" s="165"/>
      <c r="C439" s="165"/>
      <c r="D439" s="177"/>
      <c r="E439" s="177"/>
      <c r="F439" s="177"/>
      <c r="G439" s="177"/>
      <c r="H439" s="177"/>
      <c r="I439" s="177"/>
      <c r="J439" s="165"/>
      <c r="K439" s="165"/>
      <c r="L439" s="165"/>
      <c r="M439" s="165"/>
      <c r="N439" s="165"/>
      <c r="O439" s="166"/>
      <c r="P439" s="166"/>
      <c r="Q439" s="166"/>
    </row>
    <row r="440" spans="2:17">
      <c r="B440" s="165"/>
      <c r="C440" s="165"/>
      <c r="D440" s="177"/>
      <c r="E440" s="177"/>
      <c r="F440" s="177"/>
      <c r="G440" s="177"/>
      <c r="H440" s="177"/>
      <c r="I440" s="177"/>
      <c r="J440" s="165"/>
      <c r="K440" s="165"/>
      <c r="L440" s="165"/>
      <c r="M440" s="165"/>
      <c r="N440" s="165"/>
      <c r="O440" s="166"/>
      <c r="P440" s="166"/>
      <c r="Q440" s="166"/>
    </row>
    <row r="441" spans="2:17">
      <c r="B441" s="165"/>
      <c r="C441" s="165"/>
      <c r="D441" s="177"/>
      <c r="E441" s="177"/>
      <c r="F441" s="177"/>
      <c r="G441" s="177"/>
      <c r="H441" s="177"/>
      <c r="I441" s="177"/>
      <c r="J441" s="165"/>
      <c r="K441" s="165"/>
      <c r="L441" s="165"/>
      <c r="M441" s="165"/>
      <c r="N441" s="165"/>
      <c r="O441" s="166"/>
      <c r="P441" s="166"/>
      <c r="Q441" s="166"/>
    </row>
    <row r="442" spans="2:17">
      <c r="B442" s="165"/>
      <c r="C442" s="165"/>
      <c r="D442" s="177"/>
      <c r="E442" s="177"/>
      <c r="F442" s="177"/>
      <c r="G442" s="177"/>
      <c r="H442" s="177"/>
      <c r="I442" s="177"/>
      <c r="J442" s="165"/>
      <c r="K442" s="165"/>
      <c r="L442" s="165"/>
      <c r="M442" s="165"/>
      <c r="N442" s="165"/>
      <c r="O442" s="166"/>
      <c r="P442" s="166"/>
      <c r="Q442" s="166"/>
    </row>
    <row r="443" spans="2:17">
      <c r="B443" s="165"/>
      <c r="C443" s="165"/>
      <c r="D443" s="177"/>
      <c r="E443" s="177"/>
      <c r="F443" s="177"/>
      <c r="G443" s="177"/>
      <c r="H443" s="177"/>
      <c r="I443" s="177"/>
      <c r="J443" s="165"/>
      <c r="K443" s="165"/>
      <c r="L443" s="165"/>
      <c r="M443" s="165"/>
      <c r="N443" s="165"/>
      <c r="O443" s="166"/>
      <c r="P443" s="166"/>
      <c r="Q443" s="166"/>
    </row>
    <row r="444" spans="2:17">
      <c r="B444" s="165"/>
      <c r="C444" s="165"/>
      <c r="D444" s="177"/>
      <c r="E444" s="177"/>
      <c r="F444" s="177"/>
      <c r="G444" s="177"/>
      <c r="H444" s="177"/>
      <c r="I444" s="177"/>
      <c r="J444" s="165"/>
      <c r="K444" s="165"/>
      <c r="L444" s="165"/>
      <c r="M444" s="165"/>
      <c r="N444" s="165"/>
      <c r="O444" s="166"/>
      <c r="P444" s="166"/>
      <c r="Q444" s="166"/>
    </row>
    <row r="445" spans="2:17">
      <c r="B445" s="165"/>
      <c r="C445" s="165"/>
      <c r="D445" s="177"/>
      <c r="E445" s="177"/>
      <c r="F445" s="177"/>
      <c r="G445" s="177"/>
      <c r="H445" s="177"/>
      <c r="I445" s="177"/>
      <c r="J445" s="165"/>
      <c r="K445" s="165"/>
      <c r="L445" s="165"/>
      <c r="M445" s="165"/>
      <c r="N445" s="165"/>
      <c r="O445" s="166"/>
      <c r="P445" s="166"/>
      <c r="Q445" s="166"/>
    </row>
    <row r="446" spans="2:17">
      <c r="B446" s="165"/>
      <c r="C446" s="165"/>
      <c r="D446" s="177"/>
      <c r="E446" s="177"/>
      <c r="F446" s="177"/>
      <c r="G446" s="177"/>
      <c r="H446" s="177"/>
      <c r="I446" s="177"/>
      <c r="J446" s="165"/>
      <c r="K446" s="165"/>
      <c r="L446" s="165"/>
      <c r="M446" s="165"/>
      <c r="N446" s="165"/>
      <c r="O446" s="166"/>
      <c r="P446" s="166"/>
      <c r="Q446" s="166"/>
    </row>
    <row r="447" spans="2:17">
      <c r="B447" s="165"/>
      <c r="C447" s="165"/>
      <c r="D447" s="177"/>
      <c r="E447" s="177"/>
      <c r="F447" s="177"/>
      <c r="G447" s="177"/>
      <c r="H447" s="177"/>
      <c r="I447" s="177"/>
      <c r="J447" s="165"/>
      <c r="K447" s="165"/>
      <c r="L447" s="165"/>
      <c r="M447" s="165"/>
      <c r="N447" s="165"/>
      <c r="O447" s="166"/>
      <c r="P447" s="166"/>
      <c r="Q447" s="166"/>
    </row>
    <row r="448" spans="2:17">
      <c r="B448" s="165"/>
      <c r="C448" s="165"/>
      <c r="D448" s="177"/>
      <c r="E448" s="177"/>
      <c r="F448" s="177"/>
      <c r="G448" s="177"/>
      <c r="H448" s="177"/>
      <c r="I448" s="177"/>
      <c r="J448" s="165"/>
      <c r="K448" s="165"/>
      <c r="L448" s="165"/>
      <c r="M448" s="165"/>
      <c r="N448" s="165"/>
      <c r="O448" s="166"/>
      <c r="P448" s="166"/>
      <c r="Q448" s="166"/>
    </row>
    <row r="449" spans="2:17">
      <c r="B449" s="165"/>
      <c r="C449" s="165"/>
      <c r="D449" s="177"/>
      <c r="E449" s="177"/>
      <c r="F449" s="177"/>
      <c r="G449" s="177"/>
      <c r="H449" s="177"/>
      <c r="I449" s="177"/>
      <c r="J449" s="165"/>
      <c r="K449" s="165"/>
      <c r="L449" s="165"/>
      <c r="M449" s="165"/>
      <c r="N449" s="165"/>
      <c r="O449" s="166"/>
      <c r="P449" s="166"/>
      <c r="Q449" s="166"/>
    </row>
    <row r="450" spans="2:17">
      <c r="B450" s="165"/>
      <c r="C450" s="165"/>
      <c r="D450" s="177"/>
      <c r="E450" s="177"/>
      <c r="F450" s="177"/>
      <c r="G450" s="177"/>
      <c r="H450" s="177"/>
      <c r="I450" s="177"/>
      <c r="J450" s="165"/>
      <c r="K450" s="165"/>
      <c r="L450" s="165"/>
      <c r="M450" s="165"/>
      <c r="N450" s="165"/>
      <c r="O450" s="166"/>
      <c r="P450" s="166"/>
      <c r="Q450" s="166"/>
    </row>
    <row r="451" spans="2:17">
      <c r="B451" s="165"/>
      <c r="C451" s="165"/>
      <c r="D451" s="177"/>
      <c r="E451" s="177"/>
      <c r="F451" s="177"/>
      <c r="G451" s="177"/>
      <c r="H451" s="177"/>
      <c r="I451" s="177"/>
      <c r="J451" s="165"/>
      <c r="K451" s="165"/>
      <c r="L451" s="165"/>
      <c r="M451" s="165"/>
      <c r="N451" s="165"/>
      <c r="O451" s="166"/>
      <c r="P451" s="166"/>
      <c r="Q451" s="166"/>
    </row>
    <row r="452" spans="2:17">
      <c r="B452" s="165"/>
      <c r="C452" s="165"/>
      <c r="D452" s="177"/>
      <c r="E452" s="177"/>
      <c r="F452" s="177"/>
      <c r="G452" s="177"/>
      <c r="H452" s="177"/>
      <c r="I452" s="177"/>
      <c r="J452" s="165"/>
      <c r="K452" s="165"/>
      <c r="L452" s="165"/>
      <c r="M452" s="165"/>
      <c r="N452" s="165"/>
      <c r="O452" s="166"/>
      <c r="P452" s="166"/>
      <c r="Q452" s="166"/>
    </row>
    <row r="453" spans="2:17">
      <c r="B453" s="165"/>
      <c r="C453" s="165"/>
      <c r="D453" s="177"/>
      <c r="E453" s="177"/>
      <c r="F453" s="177"/>
      <c r="G453" s="177"/>
      <c r="H453" s="177"/>
      <c r="I453" s="177"/>
      <c r="J453" s="165"/>
      <c r="K453" s="165"/>
      <c r="L453" s="165"/>
      <c r="M453" s="165"/>
      <c r="N453" s="165"/>
      <c r="O453" s="166"/>
      <c r="P453" s="166"/>
      <c r="Q453" s="166"/>
    </row>
    <row r="454" spans="2:17">
      <c r="B454" s="165"/>
      <c r="C454" s="165"/>
      <c r="D454" s="177"/>
      <c r="E454" s="177"/>
      <c r="F454" s="177"/>
      <c r="G454" s="177"/>
      <c r="H454" s="177"/>
      <c r="I454" s="177"/>
      <c r="J454" s="165"/>
      <c r="K454" s="165"/>
      <c r="L454" s="165"/>
      <c r="M454" s="165"/>
      <c r="N454" s="165"/>
      <c r="O454" s="166"/>
      <c r="P454" s="166"/>
      <c r="Q454" s="166"/>
    </row>
    <row r="455" spans="2:17">
      <c r="B455" s="165"/>
      <c r="C455" s="165"/>
      <c r="D455" s="177"/>
      <c r="E455" s="177"/>
      <c r="F455" s="177"/>
      <c r="G455" s="177"/>
      <c r="H455" s="177"/>
      <c r="I455" s="177"/>
      <c r="J455" s="165"/>
      <c r="K455" s="165"/>
      <c r="L455" s="165"/>
      <c r="M455" s="165"/>
      <c r="N455" s="165"/>
      <c r="O455" s="166"/>
      <c r="P455" s="166"/>
      <c r="Q455" s="166"/>
    </row>
    <row r="456" spans="2:17">
      <c r="B456" s="165"/>
      <c r="C456" s="165"/>
      <c r="D456" s="177"/>
      <c r="E456" s="177"/>
      <c r="F456" s="177"/>
      <c r="G456" s="177"/>
      <c r="H456" s="177"/>
      <c r="I456" s="177"/>
      <c r="J456" s="165"/>
      <c r="K456" s="165"/>
      <c r="L456" s="165"/>
      <c r="M456" s="165"/>
      <c r="N456" s="165"/>
      <c r="O456" s="166"/>
      <c r="P456" s="166"/>
      <c r="Q456" s="166"/>
    </row>
    <row r="457" spans="2:17">
      <c r="B457" s="165"/>
      <c r="C457" s="165"/>
      <c r="D457" s="177"/>
      <c r="E457" s="177"/>
      <c r="F457" s="177"/>
      <c r="G457" s="177"/>
      <c r="H457" s="177"/>
      <c r="I457" s="177"/>
      <c r="J457" s="165"/>
      <c r="K457" s="165"/>
      <c r="L457" s="165"/>
      <c r="M457" s="165"/>
      <c r="N457" s="165"/>
      <c r="O457" s="166"/>
      <c r="P457" s="166"/>
      <c r="Q457" s="166"/>
    </row>
    <row r="458" spans="2:17">
      <c r="B458" s="165"/>
      <c r="C458" s="165"/>
      <c r="D458" s="177"/>
      <c r="E458" s="177"/>
      <c r="F458" s="177"/>
      <c r="G458" s="177"/>
      <c r="H458" s="177"/>
      <c r="I458" s="177"/>
      <c r="J458" s="165"/>
      <c r="K458" s="165"/>
      <c r="L458" s="165"/>
      <c r="M458" s="165"/>
      <c r="N458" s="165"/>
      <c r="O458" s="166"/>
      <c r="P458" s="166"/>
      <c r="Q458" s="166"/>
    </row>
    <row r="459" spans="2:17">
      <c r="B459" s="165"/>
      <c r="C459" s="165"/>
      <c r="D459" s="177"/>
      <c r="E459" s="177"/>
      <c r="F459" s="177"/>
      <c r="G459" s="177"/>
      <c r="H459" s="177"/>
      <c r="I459" s="177"/>
      <c r="J459" s="165"/>
      <c r="K459" s="165"/>
      <c r="L459" s="165"/>
      <c r="M459" s="165"/>
      <c r="N459" s="165"/>
      <c r="O459" s="166"/>
      <c r="P459" s="166"/>
      <c r="Q459" s="166"/>
    </row>
    <row r="460" spans="2:17">
      <c r="B460" s="165"/>
      <c r="C460" s="165"/>
      <c r="D460" s="177"/>
      <c r="E460" s="177"/>
      <c r="F460" s="177"/>
      <c r="G460" s="177"/>
      <c r="H460" s="177"/>
      <c r="I460" s="177"/>
      <c r="J460" s="165"/>
      <c r="K460" s="165"/>
      <c r="L460" s="165"/>
      <c r="M460" s="165"/>
      <c r="N460" s="165"/>
      <c r="O460" s="166"/>
      <c r="P460" s="166"/>
      <c r="Q460" s="166"/>
    </row>
    <row r="461" spans="2:17">
      <c r="B461" s="165"/>
      <c r="C461" s="165"/>
      <c r="D461" s="177"/>
      <c r="E461" s="177"/>
      <c r="F461" s="177"/>
      <c r="G461" s="177"/>
      <c r="H461" s="177"/>
      <c r="I461" s="177"/>
      <c r="J461" s="165"/>
      <c r="K461" s="165"/>
      <c r="L461" s="165"/>
      <c r="M461" s="165"/>
      <c r="N461" s="165"/>
      <c r="O461" s="166"/>
      <c r="P461" s="166"/>
      <c r="Q461" s="166"/>
    </row>
    <row r="462" spans="2:17">
      <c r="B462" s="165"/>
      <c r="C462" s="165"/>
      <c r="D462" s="177"/>
      <c r="E462" s="177"/>
      <c r="F462" s="177"/>
      <c r="G462" s="177"/>
      <c r="H462" s="177"/>
      <c r="I462" s="177"/>
      <c r="J462" s="165"/>
      <c r="K462" s="165"/>
      <c r="L462" s="165"/>
      <c r="M462" s="165"/>
      <c r="N462" s="165"/>
      <c r="O462" s="166"/>
      <c r="P462" s="166"/>
      <c r="Q462" s="166"/>
    </row>
    <row r="463" spans="2:17">
      <c r="B463" s="165"/>
      <c r="C463" s="165"/>
      <c r="D463" s="177"/>
      <c r="E463" s="177"/>
      <c r="F463" s="177"/>
      <c r="G463" s="177"/>
      <c r="H463" s="177"/>
      <c r="I463" s="177"/>
      <c r="J463" s="165"/>
      <c r="K463" s="165"/>
      <c r="L463" s="165"/>
      <c r="M463" s="165"/>
      <c r="N463" s="165"/>
      <c r="O463" s="166"/>
      <c r="P463" s="166"/>
      <c r="Q463" s="166"/>
    </row>
    <row r="464" spans="2:17">
      <c r="B464" s="165"/>
      <c r="C464" s="165"/>
      <c r="D464" s="177"/>
      <c r="E464" s="177"/>
      <c r="F464" s="177"/>
      <c r="G464" s="177"/>
      <c r="H464" s="177"/>
      <c r="I464" s="177"/>
      <c r="J464" s="165"/>
      <c r="K464" s="165"/>
      <c r="L464" s="165"/>
      <c r="M464" s="165"/>
      <c r="N464" s="165"/>
      <c r="O464" s="166"/>
      <c r="P464" s="166"/>
      <c r="Q464" s="166"/>
    </row>
    <row r="465" spans="2:17">
      <c r="B465" s="165"/>
      <c r="C465" s="165"/>
      <c r="D465" s="177"/>
      <c r="E465" s="177"/>
      <c r="F465" s="177"/>
      <c r="G465" s="177"/>
      <c r="H465" s="177"/>
      <c r="I465" s="177"/>
      <c r="J465" s="165"/>
      <c r="K465" s="165"/>
      <c r="L465" s="165"/>
      <c r="M465" s="165"/>
      <c r="N465" s="165"/>
      <c r="O465" s="166"/>
      <c r="P465" s="166"/>
      <c r="Q465" s="166"/>
    </row>
    <row r="466" spans="2:17">
      <c r="B466" s="165"/>
      <c r="C466" s="165"/>
      <c r="D466" s="177"/>
      <c r="E466" s="177"/>
      <c r="F466" s="177"/>
      <c r="G466" s="177"/>
      <c r="H466" s="177"/>
      <c r="I466" s="177"/>
      <c r="J466" s="165"/>
      <c r="K466" s="165"/>
      <c r="L466" s="165"/>
      <c r="M466" s="165"/>
      <c r="N466" s="165"/>
      <c r="O466" s="166"/>
      <c r="P466" s="166"/>
      <c r="Q466" s="166"/>
    </row>
    <row r="467" spans="2:17">
      <c r="B467" s="165"/>
      <c r="C467" s="165"/>
      <c r="D467" s="177"/>
      <c r="E467" s="177"/>
      <c r="F467" s="177"/>
      <c r="G467" s="177"/>
      <c r="H467" s="177"/>
      <c r="I467" s="177"/>
      <c r="J467" s="165"/>
      <c r="K467" s="165"/>
      <c r="L467" s="165"/>
      <c r="M467" s="165"/>
      <c r="N467" s="165"/>
      <c r="O467" s="166"/>
      <c r="P467" s="166"/>
      <c r="Q467" s="166"/>
    </row>
    <row r="468" spans="2:17">
      <c r="B468" s="165"/>
      <c r="C468" s="165"/>
      <c r="D468" s="177"/>
      <c r="E468" s="177"/>
      <c r="F468" s="177"/>
      <c r="G468" s="177"/>
      <c r="H468" s="177"/>
      <c r="I468" s="177"/>
      <c r="J468" s="165"/>
      <c r="K468" s="165"/>
      <c r="L468" s="165"/>
      <c r="M468" s="165"/>
      <c r="N468" s="165"/>
      <c r="O468" s="166"/>
      <c r="P468" s="166"/>
      <c r="Q468" s="166"/>
    </row>
    <row r="469" spans="2:17">
      <c r="B469" s="165"/>
      <c r="C469" s="165"/>
      <c r="D469" s="177"/>
      <c r="E469" s="177"/>
      <c r="F469" s="177"/>
      <c r="G469" s="177"/>
      <c r="H469" s="177"/>
      <c r="I469" s="177"/>
      <c r="J469" s="165"/>
      <c r="K469" s="165"/>
      <c r="L469" s="165"/>
      <c r="M469" s="165"/>
      <c r="N469" s="165"/>
      <c r="O469" s="166"/>
      <c r="P469" s="166"/>
      <c r="Q469" s="166"/>
    </row>
    <row r="470" spans="2:17">
      <c r="B470" s="165"/>
      <c r="C470" s="165"/>
      <c r="D470" s="177"/>
      <c r="E470" s="177"/>
      <c r="F470" s="177"/>
      <c r="G470" s="177"/>
      <c r="H470" s="177"/>
      <c r="I470" s="177"/>
      <c r="J470" s="165"/>
      <c r="K470" s="165"/>
      <c r="L470" s="165"/>
      <c r="M470" s="165"/>
      <c r="N470" s="165"/>
      <c r="O470" s="166"/>
      <c r="P470" s="166"/>
      <c r="Q470" s="166"/>
    </row>
    <row r="471" spans="2:17">
      <c r="B471" s="165"/>
      <c r="C471" s="165"/>
      <c r="D471" s="177"/>
      <c r="E471" s="177"/>
      <c r="F471" s="177"/>
      <c r="G471" s="177"/>
      <c r="H471" s="177"/>
      <c r="I471" s="177"/>
      <c r="J471" s="165"/>
      <c r="K471" s="165"/>
      <c r="L471" s="165"/>
      <c r="M471" s="165"/>
      <c r="N471" s="165"/>
      <c r="O471" s="166"/>
      <c r="P471" s="166"/>
      <c r="Q471" s="166"/>
    </row>
    <row r="472" spans="2:17">
      <c r="B472" s="165"/>
      <c r="C472" s="165"/>
      <c r="D472" s="177"/>
      <c r="E472" s="177"/>
      <c r="F472" s="177"/>
      <c r="G472" s="177"/>
      <c r="H472" s="177"/>
      <c r="I472" s="177"/>
      <c r="J472" s="165"/>
      <c r="K472" s="165"/>
      <c r="L472" s="165"/>
      <c r="M472" s="165"/>
      <c r="N472" s="165"/>
      <c r="O472" s="166"/>
      <c r="P472" s="166"/>
      <c r="Q472" s="166"/>
    </row>
    <row r="473" spans="2:17">
      <c r="B473" s="165"/>
      <c r="C473" s="165"/>
      <c r="D473" s="177"/>
      <c r="E473" s="177"/>
      <c r="F473" s="177"/>
      <c r="G473" s="177"/>
      <c r="H473" s="177"/>
      <c r="I473" s="177"/>
      <c r="J473" s="165"/>
      <c r="K473" s="165"/>
      <c r="L473" s="165"/>
      <c r="M473" s="165"/>
      <c r="N473" s="165"/>
      <c r="O473" s="166"/>
      <c r="P473" s="166"/>
      <c r="Q473" s="166"/>
    </row>
    <row r="474" spans="2:17">
      <c r="B474" s="165"/>
      <c r="C474" s="165"/>
      <c r="D474" s="177"/>
      <c r="E474" s="177"/>
      <c r="F474" s="177"/>
      <c r="G474" s="177"/>
      <c r="H474" s="177"/>
      <c r="I474" s="177"/>
      <c r="J474" s="165"/>
      <c r="K474" s="165"/>
      <c r="L474" s="165"/>
      <c r="M474" s="165"/>
      <c r="N474" s="165"/>
      <c r="O474" s="166"/>
      <c r="P474" s="166"/>
      <c r="Q474" s="166"/>
    </row>
    <row r="475" spans="2:17">
      <c r="B475" s="165"/>
      <c r="C475" s="165"/>
      <c r="D475" s="177"/>
      <c r="E475" s="177"/>
      <c r="F475" s="177"/>
      <c r="G475" s="177"/>
      <c r="H475" s="177"/>
      <c r="I475" s="177"/>
      <c r="J475" s="165"/>
      <c r="K475" s="165"/>
      <c r="L475" s="165"/>
      <c r="M475" s="165"/>
      <c r="N475" s="165"/>
      <c r="O475" s="166"/>
      <c r="P475" s="166"/>
      <c r="Q475" s="166"/>
    </row>
    <row r="476" spans="2:17">
      <c r="B476" s="165"/>
      <c r="C476" s="165"/>
      <c r="D476" s="177"/>
      <c r="E476" s="177"/>
      <c r="F476" s="177"/>
      <c r="G476" s="177"/>
      <c r="H476" s="177"/>
      <c r="I476" s="177"/>
      <c r="J476" s="165"/>
      <c r="K476" s="165"/>
      <c r="L476" s="165"/>
      <c r="M476" s="165"/>
      <c r="N476" s="165"/>
      <c r="O476" s="166"/>
      <c r="P476" s="166"/>
      <c r="Q476" s="166"/>
    </row>
    <row r="477" spans="2:17">
      <c r="B477" s="165"/>
      <c r="C477" s="165"/>
      <c r="D477" s="177"/>
      <c r="E477" s="177"/>
      <c r="F477" s="177"/>
      <c r="G477" s="177"/>
      <c r="H477" s="177"/>
      <c r="I477" s="177"/>
      <c r="J477" s="165"/>
      <c r="K477" s="165"/>
      <c r="L477" s="165"/>
      <c r="M477" s="165"/>
      <c r="N477" s="165"/>
      <c r="O477" s="166"/>
      <c r="P477" s="166"/>
      <c r="Q477" s="166"/>
    </row>
    <row r="478" spans="2:17">
      <c r="B478" s="165"/>
      <c r="C478" s="165"/>
      <c r="D478" s="177"/>
      <c r="E478" s="177"/>
      <c r="F478" s="177"/>
      <c r="G478" s="177"/>
      <c r="H478" s="177"/>
      <c r="I478" s="177"/>
      <c r="J478" s="165"/>
      <c r="K478" s="165"/>
      <c r="L478" s="165"/>
      <c r="M478" s="165"/>
      <c r="N478" s="165"/>
      <c r="O478" s="166"/>
      <c r="P478" s="166"/>
      <c r="Q478" s="166"/>
    </row>
    <row r="479" spans="2:17">
      <c r="B479" s="165"/>
      <c r="C479" s="165"/>
      <c r="D479" s="177"/>
      <c r="E479" s="177"/>
      <c r="F479" s="177"/>
      <c r="G479" s="177"/>
      <c r="H479" s="177"/>
      <c r="I479" s="177"/>
      <c r="J479" s="165"/>
      <c r="K479" s="165"/>
      <c r="L479" s="165"/>
      <c r="M479" s="165"/>
      <c r="N479" s="165"/>
      <c r="O479" s="166"/>
      <c r="P479" s="166"/>
      <c r="Q479" s="166"/>
    </row>
    <row r="480" spans="2:17">
      <c r="B480" s="165"/>
      <c r="C480" s="165"/>
      <c r="D480" s="177"/>
      <c r="E480" s="177"/>
      <c r="F480" s="177"/>
      <c r="G480" s="177"/>
      <c r="H480" s="177"/>
      <c r="I480" s="177"/>
      <c r="J480" s="165"/>
      <c r="K480" s="165"/>
      <c r="L480" s="165"/>
      <c r="M480" s="165"/>
      <c r="N480" s="165"/>
      <c r="O480" s="166"/>
      <c r="P480" s="166"/>
      <c r="Q480" s="166"/>
    </row>
    <row r="481" spans="2:17">
      <c r="B481" s="165"/>
      <c r="C481" s="165"/>
      <c r="D481" s="177"/>
      <c r="E481" s="177"/>
      <c r="F481" s="177"/>
      <c r="G481" s="177"/>
      <c r="H481" s="177"/>
      <c r="I481" s="177"/>
      <c r="J481" s="165"/>
      <c r="K481" s="165"/>
      <c r="L481" s="165"/>
      <c r="M481" s="165"/>
      <c r="N481" s="165"/>
      <c r="O481" s="166"/>
      <c r="P481" s="166"/>
      <c r="Q481" s="166"/>
    </row>
    <row r="482" spans="2:17">
      <c r="B482" s="165"/>
      <c r="C482" s="165"/>
      <c r="D482" s="177"/>
      <c r="E482" s="177"/>
      <c r="F482" s="177"/>
      <c r="G482" s="177"/>
      <c r="H482" s="177"/>
      <c r="I482" s="177"/>
      <c r="J482" s="165"/>
      <c r="K482" s="165"/>
      <c r="L482" s="165"/>
      <c r="M482" s="165"/>
      <c r="N482" s="165"/>
      <c r="O482" s="166"/>
      <c r="P482" s="166"/>
      <c r="Q482" s="166"/>
    </row>
    <row r="483" spans="2:17">
      <c r="B483" s="165"/>
      <c r="C483" s="165"/>
      <c r="D483" s="177"/>
      <c r="E483" s="177"/>
      <c r="F483" s="177"/>
      <c r="G483" s="177"/>
      <c r="H483" s="177"/>
      <c r="I483" s="177"/>
      <c r="J483" s="165"/>
      <c r="K483" s="165"/>
      <c r="L483" s="165"/>
      <c r="M483" s="165"/>
      <c r="N483" s="165"/>
      <c r="O483" s="166"/>
      <c r="P483" s="166"/>
      <c r="Q483" s="166"/>
    </row>
    <row r="484" spans="2:17">
      <c r="B484" s="165"/>
      <c r="C484" s="165"/>
      <c r="D484" s="177"/>
      <c r="E484" s="177"/>
      <c r="F484" s="177"/>
      <c r="G484" s="177"/>
      <c r="H484" s="177"/>
      <c r="I484" s="177"/>
      <c r="J484" s="165"/>
      <c r="K484" s="165"/>
      <c r="L484" s="165"/>
      <c r="M484" s="165"/>
      <c r="N484" s="165"/>
      <c r="O484" s="166"/>
      <c r="P484" s="166"/>
      <c r="Q484" s="166"/>
    </row>
    <row r="485" spans="2:17">
      <c r="B485" s="165"/>
      <c r="C485" s="165"/>
      <c r="D485" s="177"/>
      <c r="E485" s="177"/>
      <c r="F485" s="177"/>
      <c r="G485" s="177"/>
      <c r="H485" s="177"/>
      <c r="I485" s="177"/>
      <c r="J485" s="165"/>
      <c r="K485" s="165"/>
      <c r="L485" s="165"/>
      <c r="M485" s="165"/>
      <c r="N485" s="165"/>
      <c r="O485" s="166"/>
      <c r="P485" s="166"/>
      <c r="Q485" s="166"/>
    </row>
    <row r="486" spans="2:17">
      <c r="B486" s="165"/>
      <c r="C486" s="165"/>
      <c r="D486" s="177"/>
      <c r="E486" s="177"/>
      <c r="F486" s="177"/>
      <c r="G486" s="177"/>
      <c r="H486" s="177"/>
      <c r="I486" s="177"/>
      <c r="J486" s="165"/>
      <c r="K486" s="165"/>
      <c r="L486" s="165"/>
      <c r="M486" s="165"/>
      <c r="N486" s="165"/>
      <c r="O486" s="166"/>
      <c r="P486" s="166"/>
      <c r="Q486" s="166"/>
    </row>
    <row r="487" spans="2:17">
      <c r="B487" s="165"/>
      <c r="C487" s="165"/>
      <c r="D487" s="177"/>
      <c r="E487" s="177"/>
      <c r="F487" s="177"/>
      <c r="G487" s="177"/>
      <c r="H487" s="177"/>
      <c r="I487" s="177"/>
      <c r="J487" s="165"/>
      <c r="K487" s="165"/>
      <c r="L487" s="165"/>
      <c r="M487" s="165"/>
      <c r="N487" s="165"/>
      <c r="O487" s="166"/>
      <c r="P487" s="166"/>
      <c r="Q487" s="166"/>
    </row>
    <row r="488" spans="2:17">
      <c r="B488" s="165"/>
      <c r="C488" s="165"/>
      <c r="D488" s="177"/>
      <c r="E488" s="177"/>
      <c r="F488" s="177"/>
      <c r="G488" s="177"/>
      <c r="H488" s="177"/>
      <c r="I488" s="177"/>
      <c r="J488" s="165"/>
      <c r="K488" s="165"/>
      <c r="L488" s="165"/>
      <c r="M488" s="165"/>
      <c r="N488" s="165"/>
      <c r="O488" s="166"/>
      <c r="P488" s="166"/>
      <c r="Q488" s="166"/>
    </row>
    <row r="489" spans="2:17">
      <c r="B489" s="165"/>
      <c r="C489" s="165"/>
      <c r="D489" s="177"/>
      <c r="E489" s="177"/>
      <c r="F489" s="177"/>
      <c r="G489" s="177"/>
      <c r="H489" s="177"/>
      <c r="I489" s="177"/>
      <c r="J489" s="165"/>
      <c r="K489" s="165"/>
      <c r="L489" s="165"/>
      <c r="M489" s="165"/>
      <c r="N489" s="165"/>
      <c r="O489" s="166"/>
      <c r="P489" s="166"/>
      <c r="Q489" s="166"/>
    </row>
    <row r="490" spans="2:17">
      <c r="B490" s="165"/>
      <c r="C490" s="165"/>
      <c r="D490" s="177"/>
      <c r="E490" s="177"/>
      <c r="F490" s="177"/>
      <c r="G490" s="177"/>
      <c r="H490" s="177"/>
      <c r="I490" s="177"/>
      <c r="J490" s="165"/>
      <c r="K490" s="165"/>
      <c r="L490" s="165"/>
      <c r="M490" s="165"/>
      <c r="N490" s="165"/>
      <c r="O490" s="166"/>
      <c r="P490" s="166"/>
      <c r="Q490" s="166"/>
    </row>
    <row r="491" spans="2:17">
      <c r="B491" s="165"/>
      <c r="C491" s="165"/>
      <c r="D491" s="177"/>
      <c r="E491" s="177"/>
      <c r="F491" s="177"/>
      <c r="G491" s="177"/>
      <c r="H491" s="177"/>
      <c r="I491" s="177"/>
      <c r="J491" s="165"/>
      <c r="K491" s="165"/>
      <c r="L491" s="165"/>
      <c r="M491" s="165"/>
      <c r="N491" s="165"/>
      <c r="O491" s="166"/>
      <c r="P491" s="166"/>
      <c r="Q491" s="166"/>
    </row>
    <row r="492" spans="2:17">
      <c r="B492" s="165"/>
      <c r="C492" s="165"/>
      <c r="D492" s="177"/>
      <c r="E492" s="177"/>
      <c r="F492" s="177"/>
      <c r="G492" s="177"/>
      <c r="H492" s="177"/>
      <c r="I492" s="177"/>
      <c r="J492" s="165"/>
      <c r="K492" s="165"/>
      <c r="L492" s="165"/>
      <c r="M492" s="165"/>
      <c r="N492" s="165"/>
      <c r="O492" s="166"/>
      <c r="P492" s="166"/>
      <c r="Q492" s="166"/>
    </row>
    <row r="493" spans="2:17">
      <c r="B493" s="165"/>
      <c r="C493" s="165"/>
      <c r="D493" s="177"/>
      <c r="E493" s="177"/>
      <c r="F493" s="177"/>
      <c r="G493" s="177"/>
      <c r="H493" s="177"/>
      <c r="I493" s="177"/>
      <c r="J493" s="165"/>
      <c r="K493" s="165"/>
      <c r="L493" s="165"/>
      <c r="M493" s="165"/>
      <c r="N493" s="165"/>
      <c r="O493" s="166"/>
      <c r="P493" s="166"/>
      <c r="Q493" s="166"/>
    </row>
    <row r="494" spans="2:17">
      <c r="B494" s="165"/>
      <c r="C494" s="165"/>
      <c r="D494" s="177"/>
      <c r="E494" s="177"/>
      <c r="F494" s="177"/>
      <c r="G494" s="177"/>
      <c r="H494" s="177"/>
      <c r="I494" s="177"/>
      <c r="J494" s="165"/>
      <c r="K494" s="165"/>
      <c r="L494" s="165"/>
      <c r="M494" s="165"/>
      <c r="N494" s="165"/>
      <c r="O494" s="166"/>
      <c r="P494" s="166"/>
      <c r="Q494" s="166"/>
    </row>
    <row r="495" spans="2:17">
      <c r="B495" s="165"/>
      <c r="C495" s="165"/>
      <c r="D495" s="177"/>
      <c r="E495" s="177"/>
      <c r="F495" s="177"/>
      <c r="G495" s="177"/>
      <c r="H495" s="177"/>
      <c r="I495" s="177"/>
      <c r="J495" s="165"/>
      <c r="K495" s="165"/>
      <c r="L495" s="165"/>
      <c r="M495" s="165"/>
      <c r="N495" s="165"/>
      <c r="O495" s="166"/>
      <c r="P495" s="166"/>
      <c r="Q495" s="166"/>
    </row>
    <row r="496" spans="2:17">
      <c r="B496" s="165"/>
      <c r="C496" s="165"/>
      <c r="D496" s="177"/>
      <c r="E496" s="177"/>
      <c r="F496" s="177"/>
      <c r="G496" s="177"/>
      <c r="H496" s="177"/>
      <c r="I496" s="177"/>
      <c r="J496" s="165"/>
      <c r="K496" s="165"/>
      <c r="L496" s="165"/>
      <c r="M496" s="165"/>
      <c r="N496" s="165"/>
      <c r="O496" s="166"/>
      <c r="P496" s="166"/>
      <c r="Q496" s="166"/>
    </row>
    <row r="497" spans="2:17">
      <c r="B497" s="165"/>
      <c r="C497" s="165"/>
      <c r="D497" s="177"/>
      <c r="E497" s="177"/>
      <c r="F497" s="177"/>
      <c r="G497" s="177"/>
      <c r="H497" s="177"/>
      <c r="I497" s="177"/>
      <c r="J497" s="165"/>
      <c r="K497" s="165"/>
      <c r="L497" s="165"/>
      <c r="M497" s="165"/>
      <c r="N497" s="165"/>
      <c r="O497" s="166"/>
      <c r="P497" s="166"/>
      <c r="Q497" s="166"/>
    </row>
    <row r="498" spans="2:17">
      <c r="B498" s="165"/>
      <c r="C498" s="165"/>
      <c r="D498" s="177"/>
      <c r="E498" s="177"/>
      <c r="F498" s="177"/>
      <c r="G498" s="177"/>
      <c r="H498" s="177"/>
      <c r="I498" s="177"/>
      <c r="J498" s="165"/>
      <c r="K498" s="165"/>
      <c r="L498" s="165"/>
      <c r="M498" s="165"/>
      <c r="N498" s="165"/>
      <c r="O498" s="166"/>
      <c r="P498" s="166"/>
      <c r="Q498" s="166"/>
    </row>
    <row r="499" spans="2:17">
      <c r="B499" s="165"/>
      <c r="C499" s="165"/>
      <c r="D499" s="177"/>
      <c r="E499" s="177"/>
      <c r="F499" s="177"/>
      <c r="G499" s="177"/>
      <c r="H499" s="177"/>
      <c r="I499" s="177"/>
      <c r="J499" s="165"/>
      <c r="K499" s="165"/>
      <c r="L499" s="165"/>
      <c r="M499" s="165"/>
      <c r="N499" s="165"/>
      <c r="O499" s="166"/>
      <c r="P499" s="166"/>
      <c r="Q499" s="166"/>
    </row>
    <row r="500" spans="2:17">
      <c r="B500" s="165"/>
      <c r="C500" s="165"/>
      <c r="D500" s="177"/>
      <c r="E500" s="177"/>
      <c r="F500" s="177"/>
      <c r="G500" s="177"/>
      <c r="H500" s="177"/>
      <c r="I500" s="177"/>
      <c r="J500" s="165"/>
      <c r="K500" s="165"/>
      <c r="L500" s="165"/>
      <c r="M500" s="165"/>
      <c r="N500" s="165"/>
      <c r="O500" s="166"/>
      <c r="P500" s="166"/>
      <c r="Q500" s="166"/>
    </row>
    <row r="501" spans="2:17">
      <c r="B501" s="165"/>
      <c r="C501" s="165"/>
      <c r="D501" s="177"/>
      <c r="E501" s="177"/>
      <c r="F501" s="177"/>
      <c r="G501" s="177"/>
      <c r="H501" s="177"/>
      <c r="I501" s="177"/>
      <c r="J501" s="165"/>
      <c r="K501" s="165"/>
      <c r="L501" s="165"/>
      <c r="M501" s="165"/>
      <c r="N501" s="165"/>
      <c r="O501" s="166"/>
      <c r="P501" s="166"/>
      <c r="Q501" s="166"/>
    </row>
    <row r="502" spans="2:17">
      <c r="B502" s="165"/>
      <c r="C502" s="165"/>
      <c r="D502" s="177"/>
      <c r="E502" s="177"/>
      <c r="F502" s="177"/>
      <c r="G502" s="177"/>
      <c r="H502" s="177"/>
      <c r="I502" s="177"/>
      <c r="J502" s="165"/>
      <c r="K502" s="165"/>
      <c r="L502" s="165"/>
      <c r="M502" s="165"/>
      <c r="N502" s="165"/>
      <c r="O502" s="166"/>
      <c r="P502" s="166"/>
      <c r="Q502" s="166"/>
    </row>
    <row r="503" spans="2:17">
      <c r="B503" s="165"/>
      <c r="C503" s="165"/>
      <c r="D503" s="177"/>
      <c r="E503" s="177"/>
      <c r="F503" s="177"/>
      <c r="G503" s="177"/>
      <c r="H503" s="177"/>
      <c r="I503" s="177"/>
      <c r="J503" s="165"/>
      <c r="K503" s="165"/>
      <c r="L503" s="165"/>
      <c r="M503" s="165"/>
      <c r="N503" s="165"/>
      <c r="O503" s="166"/>
      <c r="P503" s="166"/>
      <c r="Q503" s="166"/>
    </row>
    <row r="504" spans="2:17">
      <c r="B504" s="165"/>
      <c r="C504" s="165"/>
      <c r="D504" s="177"/>
      <c r="E504" s="177"/>
      <c r="F504" s="177"/>
      <c r="G504" s="177"/>
      <c r="H504" s="177"/>
      <c r="I504" s="177"/>
      <c r="J504" s="165"/>
      <c r="K504" s="165"/>
      <c r="L504" s="165"/>
      <c r="M504" s="165"/>
      <c r="N504" s="165"/>
      <c r="O504" s="166"/>
      <c r="P504" s="166"/>
      <c r="Q504" s="166"/>
    </row>
    <row r="505" spans="2:17">
      <c r="B505" s="165"/>
      <c r="C505" s="165"/>
      <c r="D505" s="177"/>
      <c r="E505" s="177"/>
      <c r="F505" s="177"/>
      <c r="G505" s="177"/>
      <c r="H505" s="177"/>
      <c r="I505" s="177"/>
      <c r="J505" s="165"/>
      <c r="K505" s="165"/>
      <c r="L505" s="165"/>
      <c r="M505" s="165"/>
      <c r="N505" s="165"/>
      <c r="O505" s="166"/>
      <c r="P505" s="166"/>
      <c r="Q505" s="166"/>
    </row>
    <row r="506" spans="2:17">
      <c r="B506" s="165"/>
      <c r="C506" s="165"/>
      <c r="D506" s="177"/>
      <c r="E506" s="177"/>
      <c r="F506" s="177"/>
      <c r="G506" s="177"/>
      <c r="H506" s="177"/>
      <c r="I506" s="177"/>
      <c r="J506" s="165"/>
      <c r="K506" s="165"/>
      <c r="L506" s="165"/>
      <c r="M506" s="165"/>
      <c r="N506" s="165"/>
      <c r="O506" s="166"/>
      <c r="P506" s="166"/>
      <c r="Q506" s="166"/>
    </row>
    <row r="507" spans="2:17">
      <c r="B507" s="165"/>
      <c r="C507" s="165"/>
      <c r="D507" s="177"/>
      <c r="E507" s="177"/>
      <c r="F507" s="177"/>
      <c r="G507" s="177"/>
      <c r="H507" s="177"/>
      <c r="I507" s="177"/>
      <c r="J507" s="165"/>
      <c r="K507" s="165"/>
      <c r="L507" s="165"/>
      <c r="M507" s="165"/>
      <c r="N507" s="165"/>
      <c r="O507" s="166"/>
      <c r="P507" s="166"/>
      <c r="Q507" s="166"/>
    </row>
    <row r="508" spans="2:17">
      <c r="B508" s="165"/>
      <c r="C508" s="165"/>
      <c r="D508" s="177"/>
      <c r="E508" s="177"/>
      <c r="F508" s="177"/>
      <c r="G508" s="177"/>
      <c r="H508" s="177"/>
      <c r="I508" s="177"/>
      <c r="J508" s="165"/>
      <c r="K508" s="165"/>
      <c r="L508" s="165"/>
      <c r="M508" s="165"/>
      <c r="N508" s="165"/>
      <c r="O508" s="166"/>
      <c r="P508" s="166"/>
      <c r="Q508" s="166"/>
    </row>
    <row r="509" spans="2:17">
      <c r="B509" s="165"/>
      <c r="C509" s="165"/>
      <c r="D509" s="177"/>
      <c r="E509" s="177"/>
      <c r="F509" s="177"/>
      <c r="G509" s="177"/>
      <c r="H509" s="177"/>
      <c r="I509" s="177"/>
      <c r="J509" s="165"/>
      <c r="K509" s="165"/>
      <c r="L509" s="165"/>
      <c r="M509" s="165"/>
      <c r="N509" s="165"/>
      <c r="O509" s="166"/>
      <c r="P509" s="166"/>
      <c r="Q509" s="166"/>
    </row>
    <row r="510" spans="2:17">
      <c r="B510" s="165"/>
      <c r="C510" s="165"/>
      <c r="D510" s="177"/>
      <c r="E510" s="177"/>
      <c r="F510" s="177"/>
      <c r="G510" s="177"/>
      <c r="H510" s="177"/>
      <c r="I510" s="177"/>
      <c r="J510" s="165"/>
      <c r="K510" s="165"/>
      <c r="L510" s="165"/>
      <c r="M510" s="165"/>
      <c r="N510" s="165"/>
      <c r="O510" s="166"/>
      <c r="P510" s="166"/>
      <c r="Q510" s="166"/>
    </row>
    <row r="511" spans="2:17">
      <c r="B511" s="165"/>
      <c r="C511" s="165"/>
      <c r="D511" s="177"/>
      <c r="E511" s="177"/>
      <c r="F511" s="177"/>
      <c r="G511" s="177"/>
      <c r="H511" s="177"/>
      <c r="I511" s="177"/>
      <c r="J511" s="165"/>
      <c r="K511" s="165"/>
      <c r="L511" s="165"/>
      <c r="M511" s="165"/>
      <c r="N511" s="165"/>
      <c r="O511" s="166"/>
      <c r="P511" s="166"/>
      <c r="Q511" s="166"/>
    </row>
    <row r="512" spans="2:17">
      <c r="B512" s="165"/>
      <c r="C512" s="165"/>
      <c r="D512" s="177"/>
      <c r="E512" s="177"/>
      <c r="F512" s="177"/>
      <c r="G512" s="177"/>
      <c r="H512" s="177"/>
      <c r="I512" s="177"/>
      <c r="J512" s="165"/>
      <c r="K512" s="165"/>
      <c r="L512" s="165"/>
      <c r="M512" s="165"/>
      <c r="N512" s="165"/>
      <c r="O512" s="166"/>
      <c r="P512" s="166"/>
      <c r="Q512" s="166"/>
    </row>
    <row r="513" spans="2:17">
      <c r="B513" s="165"/>
      <c r="C513" s="165"/>
      <c r="D513" s="177"/>
      <c r="E513" s="177"/>
      <c r="F513" s="177"/>
      <c r="G513" s="177"/>
      <c r="H513" s="177"/>
      <c r="I513" s="177"/>
      <c r="J513" s="165"/>
      <c r="K513" s="165"/>
      <c r="L513" s="165"/>
      <c r="M513" s="165"/>
      <c r="N513" s="165"/>
      <c r="O513" s="166"/>
      <c r="P513" s="166"/>
      <c r="Q513" s="166"/>
    </row>
    <row r="514" spans="2:17">
      <c r="B514" s="165"/>
      <c r="C514" s="165"/>
      <c r="D514" s="177"/>
      <c r="E514" s="177"/>
      <c r="F514" s="177"/>
      <c r="G514" s="177"/>
      <c r="H514" s="177"/>
      <c r="I514" s="177"/>
      <c r="J514" s="165"/>
      <c r="K514" s="165"/>
      <c r="L514" s="165"/>
      <c r="M514" s="165"/>
      <c r="N514" s="165"/>
      <c r="O514" s="166"/>
      <c r="P514" s="166"/>
      <c r="Q514" s="166"/>
    </row>
    <row r="515" spans="2:17">
      <c r="B515" s="165"/>
      <c r="C515" s="165"/>
      <c r="D515" s="177"/>
      <c r="E515" s="177"/>
      <c r="F515" s="177"/>
      <c r="G515" s="177"/>
      <c r="H515" s="177"/>
      <c r="I515" s="177"/>
      <c r="J515" s="165"/>
      <c r="K515" s="165"/>
      <c r="L515" s="165"/>
      <c r="M515" s="165"/>
      <c r="N515" s="165"/>
      <c r="O515" s="166"/>
      <c r="P515" s="166"/>
      <c r="Q515" s="166"/>
    </row>
    <row r="516" spans="2:17">
      <c r="B516" s="165"/>
      <c r="C516" s="165"/>
      <c r="D516" s="177"/>
      <c r="E516" s="177"/>
      <c r="F516" s="177"/>
      <c r="G516" s="177"/>
      <c r="H516" s="177"/>
      <c r="I516" s="177"/>
      <c r="J516" s="165"/>
      <c r="K516" s="165"/>
      <c r="L516" s="165"/>
      <c r="M516" s="165"/>
      <c r="N516" s="165"/>
      <c r="O516" s="166"/>
      <c r="P516" s="166"/>
      <c r="Q516" s="166"/>
    </row>
    <row r="517" spans="2:17">
      <c r="B517" s="165"/>
      <c r="C517" s="165"/>
      <c r="D517" s="177"/>
      <c r="E517" s="177"/>
      <c r="F517" s="177"/>
      <c r="G517" s="177"/>
      <c r="H517" s="177"/>
      <c r="I517" s="177"/>
      <c r="J517" s="165"/>
      <c r="K517" s="165"/>
      <c r="L517" s="165"/>
      <c r="M517" s="165"/>
      <c r="N517" s="165"/>
      <c r="O517" s="166"/>
      <c r="P517" s="166"/>
      <c r="Q517" s="166"/>
    </row>
    <row r="518" spans="2:17">
      <c r="B518" s="165"/>
      <c r="C518" s="165"/>
      <c r="D518" s="177"/>
      <c r="E518" s="177"/>
      <c r="F518" s="177"/>
      <c r="G518" s="177"/>
      <c r="H518" s="177"/>
      <c r="I518" s="177"/>
      <c r="J518" s="165"/>
      <c r="K518" s="165"/>
      <c r="L518" s="165"/>
      <c r="M518" s="165"/>
      <c r="N518" s="165"/>
      <c r="O518" s="166"/>
      <c r="P518" s="166"/>
      <c r="Q518" s="166"/>
    </row>
    <row r="519" spans="2:17">
      <c r="B519" s="165"/>
      <c r="C519" s="165"/>
      <c r="D519" s="177"/>
      <c r="E519" s="177"/>
      <c r="F519" s="177"/>
      <c r="G519" s="177"/>
      <c r="H519" s="177"/>
      <c r="I519" s="177"/>
      <c r="J519" s="165"/>
      <c r="K519" s="165"/>
      <c r="L519" s="165"/>
      <c r="M519" s="165"/>
      <c r="N519" s="165"/>
      <c r="O519" s="166"/>
      <c r="P519" s="166"/>
      <c r="Q519" s="166"/>
    </row>
    <row r="520" spans="2:17">
      <c r="B520" s="165"/>
      <c r="C520" s="165"/>
      <c r="D520" s="177"/>
      <c r="E520" s="177"/>
      <c r="F520" s="177"/>
      <c r="G520" s="177"/>
      <c r="H520" s="177"/>
      <c r="I520" s="177"/>
      <c r="J520" s="165"/>
      <c r="K520" s="165"/>
      <c r="L520" s="165"/>
      <c r="M520" s="165"/>
      <c r="N520" s="165"/>
      <c r="O520" s="166"/>
      <c r="P520" s="166"/>
      <c r="Q520" s="166"/>
    </row>
    <row r="521" spans="2:17">
      <c r="B521" s="165"/>
      <c r="C521" s="165"/>
      <c r="D521" s="177"/>
      <c r="E521" s="177"/>
      <c r="F521" s="177"/>
      <c r="G521" s="177"/>
      <c r="H521" s="177"/>
      <c r="I521" s="177"/>
      <c r="J521" s="165"/>
      <c r="K521" s="165"/>
      <c r="L521" s="165"/>
      <c r="M521" s="165"/>
      <c r="N521" s="165"/>
      <c r="O521" s="166"/>
      <c r="P521" s="166"/>
      <c r="Q521" s="166"/>
    </row>
    <row r="522" spans="2:17">
      <c r="B522" s="165"/>
      <c r="C522" s="165"/>
      <c r="D522" s="177"/>
      <c r="E522" s="177"/>
      <c r="F522" s="177"/>
      <c r="G522" s="177"/>
      <c r="H522" s="177"/>
      <c r="I522" s="177"/>
      <c r="J522" s="165"/>
      <c r="K522" s="165"/>
      <c r="L522" s="165"/>
      <c r="M522" s="165"/>
      <c r="N522" s="165"/>
      <c r="O522" s="166"/>
      <c r="P522" s="166"/>
      <c r="Q522" s="166"/>
    </row>
    <row r="523" spans="2:17">
      <c r="B523" s="165"/>
      <c r="C523" s="165"/>
      <c r="D523" s="177"/>
      <c r="E523" s="177"/>
      <c r="F523" s="177"/>
      <c r="G523" s="177"/>
      <c r="H523" s="177"/>
      <c r="I523" s="177"/>
      <c r="J523" s="165"/>
      <c r="K523" s="165"/>
      <c r="L523" s="165"/>
      <c r="M523" s="165"/>
      <c r="N523" s="165"/>
      <c r="O523" s="166"/>
      <c r="P523" s="166"/>
      <c r="Q523" s="166"/>
    </row>
    <row r="524" spans="2:17">
      <c r="B524" s="165"/>
      <c r="C524" s="165"/>
      <c r="D524" s="177"/>
      <c r="E524" s="177"/>
      <c r="F524" s="177"/>
      <c r="G524" s="177"/>
      <c r="H524" s="177"/>
      <c r="I524" s="177"/>
      <c r="J524" s="165"/>
      <c r="K524" s="165"/>
      <c r="L524" s="165"/>
      <c r="M524" s="165"/>
      <c r="N524" s="165"/>
      <c r="O524" s="166"/>
      <c r="P524" s="166"/>
      <c r="Q524" s="166"/>
    </row>
    <row r="525" spans="2:17">
      <c r="B525" s="165"/>
      <c r="C525" s="165"/>
      <c r="D525" s="177"/>
      <c r="E525" s="177"/>
      <c r="F525" s="177"/>
      <c r="G525" s="177"/>
      <c r="H525" s="177"/>
      <c r="I525" s="177"/>
      <c r="J525" s="165"/>
      <c r="K525" s="165"/>
      <c r="L525" s="165"/>
      <c r="M525" s="165"/>
      <c r="N525" s="165"/>
      <c r="O525" s="166"/>
      <c r="P525" s="166"/>
      <c r="Q525" s="166"/>
    </row>
    <row r="526" spans="2:17">
      <c r="B526" s="165"/>
      <c r="C526" s="165"/>
      <c r="D526" s="177"/>
      <c r="E526" s="177"/>
      <c r="F526" s="177"/>
      <c r="G526" s="177"/>
      <c r="H526" s="177"/>
      <c r="I526" s="177"/>
      <c r="J526" s="165"/>
      <c r="K526" s="165"/>
      <c r="L526" s="165"/>
      <c r="M526" s="165"/>
      <c r="N526" s="165"/>
      <c r="O526" s="166"/>
      <c r="P526" s="166"/>
      <c r="Q526" s="166"/>
    </row>
    <row r="527" spans="2:17">
      <c r="B527" s="165"/>
      <c r="C527" s="165"/>
      <c r="D527" s="177"/>
      <c r="E527" s="177"/>
      <c r="F527" s="177"/>
      <c r="G527" s="177"/>
      <c r="H527" s="177"/>
      <c r="I527" s="177"/>
      <c r="J527" s="165"/>
      <c r="K527" s="165"/>
      <c r="L527" s="165"/>
      <c r="M527" s="165"/>
      <c r="N527" s="165"/>
      <c r="O527" s="166"/>
      <c r="P527" s="166"/>
      <c r="Q527" s="166"/>
    </row>
    <row r="528" spans="2:17">
      <c r="B528" s="165"/>
      <c r="C528" s="165"/>
      <c r="D528" s="177"/>
      <c r="E528" s="177"/>
      <c r="F528" s="177"/>
      <c r="G528" s="177"/>
      <c r="H528" s="177"/>
      <c r="I528" s="177"/>
      <c r="J528" s="165"/>
      <c r="K528" s="165"/>
      <c r="L528" s="165"/>
      <c r="M528" s="165"/>
      <c r="N528" s="165"/>
      <c r="O528" s="166"/>
      <c r="P528" s="166"/>
      <c r="Q528" s="166"/>
    </row>
    <row r="529" spans="2:17">
      <c r="B529" s="165"/>
      <c r="C529" s="165"/>
      <c r="D529" s="177"/>
      <c r="E529" s="177"/>
      <c r="F529" s="177"/>
      <c r="G529" s="177"/>
      <c r="H529" s="177"/>
      <c r="I529" s="177"/>
      <c r="J529" s="165"/>
      <c r="K529" s="165"/>
      <c r="L529" s="165"/>
      <c r="M529" s="165"/>
      <c r="N529" s="165"/>
      <c r="O529" s="166"/>
      <c r="P529" s="166"/>
      <c r="Q529" s="166"/>
    </row>
    <row r="530" spans="2:17">
      <c r="B530" s="165"/>
      <c r="C530" s="165"/>
      <c r="D530" s="177"/>
      <c r="E530" s="177"/>
      <c r="F530" s="177"/>
      <c r="G530" s="177"/>
      <c r="H530" s="177"/>
      <c r="I530" s="177"/>
      <c r="J530" s="165"/>
      <c r="K530" s="165"/>
      <c r="L530" s="165"/>
      <c r="M530" s="165"/>
      <c r="N530" s="165"/>
      <c r="O530" s="166"/>
      <c r="P530" s="166"/>
      <c r="Q530" s="166"/>
    </row>
    <row r="531" spans="2:17">
      <c r="B531" s="165"/>
      <c r="C531" s="165"/>
      <c r="D531" s="177"/>
      <c r="E531" s="177"/>
      <c r="F531" s="177"/>
      <c r="G531" s="177"/>
      <c r="H531" s="177"/>
      <c r="I531" s="177"/>
      <c r="J531" s="165"/>
      <c r="K531" s="165"/>
      <c r="L531" s="165"/>
      <c r="M531" s="165"/>
      <c r="N531" s="165"/>
      <c r="O531" s="166"/>
      <c r="P531" s="166"/>
      <c r="Q531" s="166"/>
    </row>
    <row r="532" spans="2:17">
      <c r="B532" s="165"/>
      <c r="C532" s="165"/>
      <c r="D532" s="177"/>
      <c r="E532" s="177"/>
      <c r="F532" s="177"/>
      <c r="G532" s="177"/>
      <c r="H532" s="177"/>
      <c r="I532" s="177"/>
      <c r="J532" s="165"/>
      <c r="K532" s="165"/>
      <c r="L532" s="165"/>
      <c r="M532" s="165"/>
      <c r="N532" s="165"/>
      <c r="O532" s="166"/>
      <c r="P532" s="166"/>
      <c r="Q532" s="166"/>
    </row>
    <row r="533" spans="2:17">
      <c r="B533" s="165"/>
      <c r="C533" s="165"/>
      <c r="D533" s="177"/>
      <c r="E533" s="177"/>
      <c r="F533" s="177"/>
      <c r="G533" s="177"/>
      <c r="H533" s="177"/>
      <c r="I533" s="177"/>
      <c r="J533" s="165"/>
      <c r="K533" s="165"/>
      <c r="L533" s="165"/>
      <c r="M533" s="165"/>
      <c r="N533" s="165"/>
      <c r="O533" s="166"/>
      <c r="P533" s="166"/>
      <c r="Q533" s="166"/>
    </row>
    <row r="534" spans="2:17">
      <c r="B534" s="165"/>
      <c r="C534" s="165"/>
      <c r="D534" s="177"/>
      <c r="E534" s="177"/>
      <c r="F534" s="177"/>
      <c r="G534" s="177"/>
      <c r="H534" s="177"/>
      <c r="I534" s="177"/>
      <c r="J534" s="165"/>
      <c r="K534" s="165"/>
      <c r="L534" s="165"/>
      <c r="M534" s="165"/>
      <c r="N534" s="165"/>
      <c r="O534" s="166"/>
      <c r="P534" s="166"/>
      <c r="Q534" s="166"/>
    </row>
    <row r="535" spans="2:17">
      <c r="B535" s="165"/>
      <c r="C535" s="165"/>
      <c r="D535" s="177"/>
      <c r="E535" s="177"/>
      <c r="F535" s="177"/>
      <c r="G535" s="177"/>
      <c r="H535" s="177"/>
      <c r="I535" s="177"/>
      <c r="J535" s="165"/>
      <c r="K535" s="165"/>
      <c r="L535" s="165"/>
      <c r="M535" s="165"/>
      <c r="N535" s="165"/>
      <c r="O535" s="166"/>
      <c r="P535" s="166"/>
      <c r="Q535" s="166"/>
    </row>
    <row r="536" spans="2:17">
      <c r="B536" s="165"/>
      <c r="C536" s="165"/>
      <c r="D536" s="177"/>
      <c r="E536" s="177"/>
      <c r="F536" s="177"/>
      <c r="G536" s="177"/>
      <c r="H536" s="177"/>
      <c r="I536" s="177"/>
      <c r="J536" s="165"/>
      <c r="K536" s="165"/>
      <c r="L536" s="165"/>
      <c r="M536" s="165"/>
      <c r="N536" s="165"/>
      <c r="O536" s="166"/>
      <c r="P536" s="166"/>
      <c r="Q536" s="166"/>
    </row>
    <row r="537" spans="2:17">
      <c r="B537" s="165"/>
      <c r="C537" s="165"/>
      <c r="D537" s="177"/>
      <c r="E537" s="177"/>
      <c r="F537" s="177"/>
      <c r="G537" s="177"/>
      <c r="H537" s="177"/>
      <c r="I537" s="177"/>
      <c r="J537" s="165"/>
      <c r="K537" s="165"/>
      <c r="L537" s="165"/>
      <c r="M537" s="165"/>
      <c r="N537" s="165"/>
      <c r="O537" s="166"/>
      <c r="P537" s="166"/>
      <c r="Q537" s="166"/>
    </row>
    <row r="538" spans="2:17">
      <c r="B538" s="165"/>
      <c r="C538" s="165"/>
      <c r="D538" s="177"/>
      <c r="E538" s="177"/>
      <c r="F538" s="177"/>
      <c r="G538" s="177"/>
      <c r="H538" s="177"/>
      <c r="I538" s="177"/>
      <c r="J538" s="165"/>
      <c r="K538" s="165"/>
      <c r="L538" s="165"/>
      <c r="M538" s="165"/>
      <c r="N538" s="165"/>
      <c r="O538" s="166"/>
      <c r="P538" s="166"/>
      <c r="Q538" s="166"/>
    </row>
    <row r="539" spans="2:17">
      <c r="B539" s="165"/>
      <c r="C539" s="165"/>
      <c r="D539" s="177"/>
      <c r="E539" s="177"/>
      <c r="F539" s="177"/>
      <c r="G539" s="177"/>
      <c r="H539" s="177"/>
      <c r="I539" s="177"/>
      <c r="J539" s="165"/>
      <c r="K539" s="165"/>
      <c r="L539" s="165"/>
      <c r="M539" s="165"/>
      <c r="N539" s="165"/>
      <c r="O539" s="166"/>
      <c r="P539" s="166"/>
      <c r="Q539" s="166"/>
    </row>
    <row r="540" spans="2:17">
      <c r="B540" s="165"/>
      <c r="C540" s="165"/>
      <c r="D540" s="177"/>
      <c r="E540" s="177"/>
      <c r="F540" s="177"/>
      <c r="G540" s="177"/>
      <c r="H540" s="177"/>
      <c r="I540" s="177"/>
      <c r="J540" s="165"/>
      <c r="K540" s="165"/>
      <c r="L540" s="165"/>
      <c r="M540" s="165"/>
      <c r="N540" s="165"/>
      <c r="O540" s="166"/>
      <c r="P540" s="166"/>
      <c r="Q540" s="166"/>
    </row>
    <row r="541" spans="2:17">
      <c r="B541" s="165"/>
      <c r="C541" s="165"/>
      <c r="D541" s="177"/>
      <c r="E541" s="177"/>
      <c r="F541" s="177"/>
      <c r="G541" s="177"/>
      <c r="H541" s="177"/>
      <c r="I541" s="177"/>
      <c r="J541" s="165"/>
      <c r="K541" s="165"/>
      <c r="L541" s="165"/>
      <c r="M541" s="165"/>
      <c r="N541" s="165"/>
      <c r="O541" s="166"/>
      <c r="P541" s="166"/>
      <c r="Q541" s="166"/>
    </row>
    <row r="542" spans="2:17">
      <c r="B542" s="165"/>
      <c r="C542" s="165"/>
      <c r="D542" s="177"/>
      <c r="E542" s="177"/>
      <c r="F542" s="177"/>
      <c r="G542" s="177"/>
      <c r="H542" s="177"/>
      <c r="I542" s="177"/>
      <c r="J542" s="165"/>
      <c r="K542" s="165"/>
      <c r="L542" s="165"/>
      <c r="M542" s="165"/>
      <c r="N542" s="165"/>
      <c r="O542" s="166"/>
      <c r="P542" s="166"/>
      <c r="Q542" s="166"/>
    </row>
    <row r="543" spans="2:17">
      <c r="B543" s="165"/>
      <c r="C543" s="165"/>
      <c r="D543" s="177"/>
      <c r="E543" s="177"/>
      <c r="F543" s="177"/>
      <c r="G543" s="177"/>
      <c r="H543" s="177"/>
      <c r="I543" s="177"/>
      <c r="J543" s="165"/>
      <c r="K543" s="165"/>
      <c r="L543" s="165"/>
      <c r="M543" s="165"/>
      <c r="N543" s="165"/>
      <c r="O543" s="166"/>
      <c r="P543" s="166"/>
      <c r="Q543" s="166"/>
    </row>
    <row r="544" spans="2:17">
      <c r="B544" s="165"/>
      <c r="C544" s="165"/>
      <c r="D544" s="177"/>
      <c r="E544" s="177"/>
      <c r="F544" s="177"/>
      <c r="G544" s="177"/>
      <c r="H544" s="177"/>
      <c r="I544" s="177"/>
      <c r="J544" s="165"/>
      <c r="K544" s="165"/>
      <c r="L544" s="165"/>
      <c r="M544" s="165"/>
      <c r="N544" s="165"/>
      <c r="O544" s="166"/>
      <c r="P544" s="166"/>
      <c r="Q544" s="166"/>
    </row>
    <row r="545" spans="2:17">
      <c r="B545" s="165"/>
      <c r="C545" s="165"/>
      <c r="D545" s="177"/>
      <c r="E545" s="177"/>
      <c r="F545" s="177"/>
      <c r="G545" s="177"/>
      <c r="H545" s="177"/>
      <c r="I545" s="177"/>
      <c r="J545" s="165"/>
      <c r="K545" s="165"/>
      <c r="L545" s="165"/>
      <c r="M545" s="165"/>
      <c r="N545" s="165"/>
      <c r="O545" s="166"/>
      <c r="P545" s="166"/>
      <c r="Q545" s="166"/>
    </row>
    <row r="546" spans="2:17">
      <c r="B546" s="165"/>
      <c r="C546" s="165"/>
      <c r="D546" s="177"/>
      <c r="E546" s="177"/>
      <c r="F546" s="177"/>
      <c r="G546" s="177"/>
      <c r="H546" s="177"/>
      <c r="I546" s="177"/>
      <c r="J546" s="165"/>
      <c r="K546" s="165"/>
      <c r="L546" s="165"/>
      <c r="M546" s="165"/>
      <c r="N546" s="165"/>
      <c r="O546" s="166"/>
      <c r="P546" s="166"/>
      <c r="Q546" s="166"/>
    </row>
    <row r="547" spans="2:17">
      <c r="B547" s="165"/>
      <c r="C547" s="165"/>
      <c r="D547" s="177"/>
      <c r="E547" s="177"/>
      <c r="F547" s="177"/>
      <c r="G547" s="177"/>
      <c r="H547" s="177"/>
      <c r="I547" s="177"/>
      <c r="J547" s="165"/>
      <c r="K547" s="165"/>
      <c r="L547" s="165"/>
      <c r="M547" s="165"/>
      <c r="N547" s="165"/>
      <c r="O547" s="166"/>
      <c r="P547" s="166"/>
      <c r="Q547" s="166"/>
    </row>
    <row r="548" spans="2:17">
      <c r="B548" s="165"/>
      <c r="C548" s="165"/>
      <c r="D548" s="177"/>
      <c r="E548" s="177"/>
      <c r="F548" s="177"/>
      <c r="G548" s="177"/>
      <c r="H548" s="177"/>
      <c r="I548" s="177"/>
      <c r="J548" s="165"/>
      <c r="K548" s="165"/>
      <c r="L548" s="165"/>
      <c r="M548" s="165"/>
      <c r="N548" s="165"/>
      <c r="O548" s="166"/>
      <c r="P548" s="166"/>
      <c r="Q548" s="166"/>
    </row>
    <row r="549" spans="2:17">
      <c r="B549" s="165"/>
      <c r="C549" s="165"/>
      <c r="D549" s="177"/>
      <c r="E549" s="177"/>
      <c r="F549" s="177"/>
      <c r="G549" s="177"/>
      <c r="H549" s="177"/>
      <c r="I549" s="177"/>
      <c r="J549" s="165"/>
      <c r="K549" s="165"/>
      <c r="L549" s="165"/>
      <c r="M549" s="165"/>
      <c r="N549" s="165"/>
      <c r="O549" s="166"/>
      <c r="P549" s="166"/>
      <c r="Q549" s="166"/>
    </row>
    <row r="550" spans="2:17">
      <c r="B550" s="165"/>
      <c r="C550" s="165"/>
      <c r="D550" s="177"/>
      <c r="E550" s="177"/>
      <c r="F550" s="177"/>
      <c r="G550" s="177"/>
      <c r="H550" s="177"/>
      <c r="I550" s="177"/>
      <c r="J550" s="165"/>
      <c r="K550" s="165"/>
      <c r="L550" s="165"/>
      <c r="M550" s="165"/>
      <c r="N550" s="165"/>
      <c r="O550" s="166"/>
      <c r="P550" s="166"/>
      <c r="Q550" s="166"/>
    </row>
    <row r="551" spans="2:17">
      <c r="B551" s="165"/>
      <c r="C551" s="165"/>
      <c r="D551" s="177"/>
      <c r="E551" s="177"/>
      <c r="F551" s="177"/>
      <c r="G551" s="177"/>
      <c r="H551" s="177"/>
      <c r="I551" s="177"/>
      <c r="J551" s="165"/>
      <c r="K551" s="165"/>
      <c r="L551" s="165"/>
      <c r="M551" s="165"/>
      <c r="N551" s="165"/>
      <c r="O551" s="166"/>
      <c r="P551" s="166"/>
      <c r="Q551" s="166"/>
    </row>
    <row r="552" spans="2:17">
      <c r="B552" s="165"/>
      <c r="C552" s="165"/>
      <c r="D552" s="177"/>
      <c r="E552" s="177"/>
      <c r="F552" s="177"/>
      <c r="G552" s="177"/>
      <c r="H552" s="177"/>
      <c r="I552" s="177"/>
      <c r="J552" s="165"/>
      <c r="K552" s="165"/>
      <c r="L552" s="165"/>
      <c r="M552" s="165"/>
      <c r="N552" s="165"/>
      <c r="O552" s="166"/>
      <c r="P552" s="166"/>
      <c r="Q552" s="166"/>
    </row>
    <row r="553" spans="2:17">
      <c r="B553" s="165"/>
      <c r="C553" s="165"/>
      <c r="D553" s="177"/>
      <c r="E553" s="177"/>
      <c r="F553" s="177"/>
      <c r="G553" s="177"/>
      <c r="H553" s="177"/>
      <c r="I553" s="177"/>
      <c r="J553" s="165"/>
      <c r="K553" s="165"/>
      <c r="L553" s="165"/>
      <c r="M553" s="165"/>
      <c r="N553" s="165"/>
      <c r="O553" s="166"/>
      <c r="P553" s="166"/>
      <c r="Q553" s="166"/>
    </row>
    <row r="554" spans="2:17">
      <c r="B554" s="165"/>
      <c r="C554" s="165"/>
      <c r="D554" s="177"/>
      <c r="E554" s="177"/>
      <c r="F554" s="177"/>
      <c r="G554" s="177"/>
      <c r="H554" s="177"/>
      <c r="I554" s="177"/>
      <c r="J554" s="165"/>
      <c r="K554" s="165"/>
      <c r="L554" s="165"/>
      <c r="M554" s="165"/>
      <c r="N554" s="165"/>
      <c r="O554" s="166"/>
      <c r="P554" s="166"/>
      <c r="Q554" s="166"/>
    </row>
    <row r="555" spans="2:17">
      <c r="B555" s="165"/>
      <c r="C555" s="165"/>
      <c r="D555" s="177"/>
      <c r="E555" s="177"/>
      <c r="F555" s="177"/>
      <c r="G555" s="177"/>
      <c r="H555" s="177"/>
      <c r="I555" s="177"/>
      <c r="J555" s="165"/>
      <c r="K555" s="165"/>
      <c r="L555" s="165"/>
      <c r="M555" s="165"/>
      <c r="N555" s="165"/>
      <c r="O555" s="166"/>
      <c r="P555" s="166"/>
      <c r="Q555" s="166"/>
    </row>
    <row r="556" spans="2:17">
      <c r="B556" s="165"/>
      <c r="C556" s="165"/>
      <c r="D556" s="177"/>
      <c r="E556" s="177"/>
      <c r="F556" s="177"/>
      <c r="G556" s="177"/>
      <c r="H556" s="177"/>
      <c r="I556" s="177"/>
      <c r="J556" s="165"/>
      <c r="K556" s="165"/>
      <c r="L556" s="165"/>
      <c r="M556" s="165"/>
      <c r="N556" s="165"/>
      <c r="O556" s="166"/>
      <c r="P556" s="166"/>
      <c r="Q556" s="166"/>
    </row>
    <row r="557" spans="2:17">
      <c r="B557" s="165"/>
      <c r="C557" s="165"/>
      <c r="D557" s="177"/>
      <c r="E557" s="177"/>
      <c r="F557" s="177"/>
      <c r="G557" s="177"/>
      <c r="H557" s="177"/>
      <c r="I557" s="177"/>
      <c r="J557" s="165"/>
      <c r="K557" s="165"/>
      <c r="L557" s="165"/>
      <c r="M557" s="165"/>
      <c r="N557" s="165"/>
      <c r="O557" s="166"/>
      <c r="P557" s="166"/>
      <c r="Q557" s="166"/>
    </row>
    <row r="558" spans="2:17">
      <c r="B558" s="165"/>
      <c r="C558" s="165"/>
      <c r="D558" s="177"/>
      <c r="E558" s="177"/>
      <c r="F558" s="177"/>
      <c r="G558" s="177"/>
      <c r="H558" s="177"/>
      <c r="I558" s="177"/>
      <c r="J558" s="165"/>
      <c r="K558" s="165"/>
      <c r="L558" s="165"/>
      <c r="M558" s="165"/>
      <c r="N558" s="165"/>
      <c r="O558" s="166"/>
      <c r="P558" s="166"/>
      <c r="Q558" s="166"/>
    </row>
    <row r="559" spans="2:17">
      <c r="B559" s="165"/>
      <c r="C559" s="165"/>
      <c r="D559" s="177"/>
      <c r="E559" s="177"/>
      <c r="F559" s="177"/>
      <c r="G559" s="177"/>
      <c r="H559" s="177"/>
      <c r="I559" s="177"/>
      <c r="J559" s="165"/>
      <c r="K559" s="165"/>
      <c r="L559" s="165"/>
      <c r="M559" s="165"/>
      <c r="N559" s="165"/>
      <c r="O559" s="166"/>
      <c r="P559" s="166"/>
      <c r="Q559" s="166"/>
    </row>
    <row r="560" spans="2:17">
      <c r="B560" s="165"/>
      <c r="C560" s="165"/>
      <c r="D560" s="177"/>
      <c r="E560" s="177"/>
      <c r="F560" s="177"/>
      <c r="G560" s="177"/>
      <c r="H560" s="177"/>
      <c r="I560" s="177"/>
      <c r="J560" s="165"/>
      <c r="K560" s="165"/>
      <c r="L560" s="165"/>
      <c r="M560" s="165"/>
      <c r="N560" s="165"/>
      <c r="O560" s="166"/>
      <c r="P560" s="166"/>
      <c r="Q560" s="166"/>
    </row>
    <row r="561" spans="2:17">
      <c r="B561" s="165"/>
      <c r="C561" s="165"/>
      <c r="D561" s="177"/>
      <c r="E561" s="177"/>
      <c r="F561" s="177"/>
      <c r="G561" s="177"/>
      <c r="H561" s="177"/>
      <c r="I561" s="177"/>
      <c r="J561" s="165"/>
      <c r="K561" s="165"/>
      <c r="L561" s="165"/>
      <c r="M561" s="165"/>
      <c r="N561" s="165"/>
      <c r="O561" s="166"/>
      <c r="P561" s="166"/>
      <c r="Q561" s="166"/>
    </row>
    <row r="562" spans="2:17">
      <c r="B562" s="165"/>
      <c r="C562" s="165"/>
      <c r="D562" s="177"/>
      <c r="E562" s="177"/>
      <c r="F562" s="177"/>
      <c r="G562" s="177"/>
      <c r="H562" s="177"/>
      <c r="I562" s="177"/>
      <c r="J562" s="165"/>
      <c r="K562" s="165"/>
      <c r="L562" s="165"/>
      <c r="M562" s="165"/>
      <c r="N562" s="165"/>
      <c r="O562" s="166"/>
      <c r="P562" s="166"/>
      <c r="Q562" s="166"/>
    </row>
    <row r="563" spans="2:17">
      <c r="B563" s="165"/>
      <c r="C563" s="165"/>
      <c r="D563" s="177"/>
      <c r="E563" s="177"/>
      <c r="F563" s="177"/>
      <c r="G563" s="177"/>
      <c r="H563" s="177"/>
      <c r="I563" s="177"/>
      <c r="J563" s="165"/>
      <c r="K563" s="165"/>
      <c r="L563" s="165"/>
      <c r="M563" s="165"/>
      <c r="N563" s="165"/>
      <c r="O563" s="166"/>
      <c r="P563" s="166"/>
      <c r="Q563" s="166"/>
    </row>
    <row r="564" spans="2:17">
      <c r="B564" s="165"/>
      <c r="C564" s="165"/>
      <c r="D564" s="177"/>
      <c r="E564" s="177"/>
      <c r="F564" s="177"/>
      <c r="G564" s="177"/>
      <c r="H564" s="177"/>
      <c r="I564" s="177"/>
      <c r="J564" s="165"/>
      <c r="K564" s="165"/>
      <c r="L564" s="165"/>
      <c r="M564" s="165"/>
      <c r="N564" s="165"/>
      <c r="O564" s="166"/>
      <c r="P564" s="166"/>
      <c r="Q564" s="166"/>
    </row>
    <row r="565" spans="2:17">
      <c r="B565" s="165"/>
      <c r="C565" s="165"/>
      <c r="D565" s="177"/>
      <c r="E565" s="177"/>
      <c r="F565" s="177"/>
      <c r="G565" s="177"/>
      <c r="H565" s="177"/>
      <c r="I565" s="177"/>
      <c r="J565" s="165"/>
      <c r="K565" s="165"/>
      <c r="L565" s="165"/>
      <c r="M565" s="165"/>
      <c r="N565" s="165"/>
      <c r="O565" s="166"/>
      <c r="P565" s="166"/>
      <c r="Q565" s="166"/>
    </row>
    <row r="566" spans="2:17">
      <c r="B566" s="165"/>
      <c r="C566" s="165"/>
      <c r="D566" s="177"/>
      <c r="E566" s="177"/>
      <c r="F566" s="177"/>
      <c r="G566" s="177"/>
      <c r="H566" s="177"/>
      <c r="I566" s="177"/>
      <c r="J566" s="165"/>
      <c r="K566" s="165"/>
      <c r="L566" s="165"/>
      <c r="M566" s="165"/>
      <c r="N566" s="165"/>
      <c r="O566" s="166"/>
      <c r="P566" s="166"/>
      <c r="Q566" s="166"/>
    </row>
    <row r="567" spans="2:17">
      <c r="B567" s="165"/>
      <c r="C567" s="165"/>
      <c r="D567" s="177"/>
      <c r="E567" s="177"/>
      <c r="F567" s="177"/>
      <c r="G567" s="177"/>
      <c r="H567" s="177"/>
      <c r="I567" s="177"/>
      <c r="J567" s="165"/>
      <c r="K567" s="165"/>
      <c r="L567" s="165"/>
      <c r="M567" s="165"/>
      <c r="N567" s="165"/>
      <c r="O567" s="166"/>
      <c r="P567" s="166"/>
      <c r="Q567" s="166"/>
    </row>
    <row r="568" spans="2:17">
      <c r="B568" s="165"/>
      <c r="C568" s="165"/>
      <c r="D568" s="177"/>
      <c r="E568" s="177"/>
      <c r="F568" s="177"/>
      <c r="G568" s="177"/>
      <c r="H568" s="177"/>
      <c r="I568" s="177"/>
      <c r="J568" s="165"/>
      <c r="K568" s="165"/>
      <c r="L568" s="165"/>
      <c r="M568" s="165"/>
      <c r="N568" s="165"/>
      <c r="O568" s="166"/>
      <c r="P568" s="166"/>
      <c r="Q568" s="166"/>
    </row>
    <row r="569" spans="2:17">
      <c r="B569" s="165"/>
      <c r="C569" s="165"/>
      <c r="D569" s="177"/>
      <c r="E569" s="177"/>
      <c r="F569" s="177"/>
      <c r="G569" s="177"/>
      <c r="H569" s="177"/>
      <c r="I569" s="177"/>
      <c r="J569" s="165"/>
      <c r="K569" s="165"/>
      <c r="L569" s="165"/>
      <c r="M569" s="165"/>
      <c r="N569" s="165"/>
      <c r="O569" s="166"/>
      <c r="P569" s="166"/>
      <c r="Q569" s="166"/>
    </row>
    <row r="570" spans="2:17">
      <c r="B570" s="165"/>
      <c r="C570" s="165"/>
      <c r="D570" s="177"/>
      <c r="E570" s="177"/>
      <c r="F570" s="177"/>
      <c r="G570" s="177"/>
      <c r="H570" s="177"/>
      <c r="I570" s="177"/>
      <c r="J570" s="165"/>
      <c r="K570" s="165"/>
      <c r="L570" s="165"/>
      <c r="M570" s="165"/>
      <c r="N570" s="165"/>
      <c r="O570" s="166"/>
      <c r="P570" s="166"/>
      <c r="Q570" s="166"/>
    </row>
    <row r="571" spans="2:17">
      <c r="B571" s="165"/>
      <c r="C571" s="165"/>
      <c r="D571" s="177"/>
      <c r="E571" s="177"/>
      <c r="F571" s="177"/>
      <c r="G571" s="177"/>
      <c r="H571" s="177"/>
      <c r="I571" s="177"/>
      <c r="J571" s="165"/>
      <c r="K571" s="165"/>
      <c r="L571" s="165"/>
      <c r="M571" s="165"/>
      <c r="N571" s="165"/>
      <c r="O571" s="166"/>
      <c r="P571" s="166"/>
      <c r="Q571" s="166"/>
    </row>
    <row r="572" spans="2:17">
      <c r="B572" s="165"/>
      <c r="C572" s="165"/>
      <c r="D572" s="177"/>
      <c r="E572" s="177"/>
      <c r="F572" s="177"/>
      <c r="G572" s="177"/>
      <c r="H572" s="177"/>
      <c r="I572" s="177"/>
      <c r="J572" s="165"/>
      <c r="K572" s="165"/>
      <c r="L572" s="165"/>
      <c r="M572" s="165"/>
      <c r="N572" s="165"/>
      <c r="O572" s="166"/>
      <c r="P572" s="166"/>
      <c r="Q572" s="166"/>
    </row>
    <row r="573" spans="2:17">
      <c r="B573" s="165"/>
      <c r="C573" s="165"/>
      <c r="D573" s="177"/>
      <c r="E573" s="177"/>
      <c r="F573" s="177"/>
      <c r="G573" s="177"/>
      <c r="H573" s="177"/>
      <c r="I573" s="177"/>
      <c r="J573" s="165"/>
      <c r="K573" s="165"/>
      <c r="L573" s="165"/>
      <c r="M573" s="165"/>
      <c r="N573" s="165"/>
      <c r="O573" s="166"/>
      <c r="P573" s="166"/>
      <c r="Q573" s="166"/>
    </row>
    <row r="574" spans="2:17">
      <c r="B574" s="165"/>
      <c r="C574" s="165"/>
      <c r="D574" s="177"/>
      <c r="E574" s="177"/>
      <c r="F574" s="177"/>
      <c r="G574" s="177"/>
      <c r="H574" s="177"/>
      <c r="I574" s="177"/>
      <c r="J574" s="165"/>
      <c r="K574" s="165"/>
      <c r="L574" s="165"/>
      <c r="M574" s="165"/>
      <c r="N574" s="165"/>
      <c r="O574" s="166"/>
      <c r="P574" s="166"/>
      <c r="Q574" s="166"/>
    </row>
    <row r="575" spans="2:17">
      <c r="B575" s="165"/>
      <c r="C575" s="165"/>
      <c r="D575" s="177"/>
      <c r="E575" s="177"/>
      <c r="F575" s="177"/>
      <c r="G575" s="177"/>
      <c r="H575" s="177"/>
      <c r="I575" s="177"/>
      <c r="J575" s="165"/>
      <c r="K575" s="165"/>
      <c r="L575" s="165"/>
      <c r="M575" s="165"/>
      <c r="N575" s="165"/>
      <c r="O575" s="166"/>
      <c r="P575" s="166"/>
      <c r="Q575" s="166"/>
    </row>
    <row r="576" spans="2:17">
      <c r="B576" s="165"/>
      <c r="C576" s="165"/>
      <c r="D576" s="177"/>
      <c r="E576" s="177"/>
      <c r="F576" s="177"/>
      <c r="G576" s="177"/>
      <c r="H576" s="177"/>
      <c r="I576" s="177"/>
      <c r="J576" s="165"/>
      <c r="K576" s="165"/>
      <c r="L576" s="165"/>
      <c r="M576" s="165"/>
      <c r="N576" s="165"/>
      <c r="O576" s="166"/>
      <c r="P576" s="166"/>
      <c r="Q576" s="166"/>
    </row>
    <row r="577" spans="2:17">
      <c r="B577" s="165"/>
      <c r="C577" s="165"/>
      <c r="D577" s="177"/>
      <c r="E577" s="177"/>
      <c r="F577" s="177"/>
      <c r="G577" s="177"/>
      <c r="H577" s="177"/>
      <c r="I577" s="177"/>
      <c r="J577" s="165"/>
      <c r="K577" s="165"/>
      <c r="L577" s="165"/>
      <c r="M577" s="165"/>
      <c r="N577" s="165"/>
      <c r="O577" s="166"/>
      <c r="P577" s="166"/>
      <c r="Q577" s="166"/>
    </row>
    <row r="578" spans="2:17">
      <c r="B578" s="165"/>
      <c r="C578" s="165"/>
      <c r="D578" s="177"/>
      <c r="E578" s="177"/>
      <c r="F578" s="177"/>
      <c r="G578" s="177"/>
      <c r="H578" s="177"/>
      <c r="I578" s="177"/>
      <c r="J578" s="165"/>
      <c r="K578" s="165"/>
      <c r="L578" s="165"/>
      <c r="M578" s="165"/>
      <c r="N578" s="165"/>
      <c r="O578" s="166"/>
      <c r="P578" s="166"/>
      <c r="Q578" s="166"/>
    </row>
    <row r="579" spans="2:17">
      <c r="B579" s="165"/>
      <c r="C579" s="165"/>
      <c r="D579" s="177"/>
      <c r="E579" s="177"/>
      <c r="F579" s="177"/>
      <c r="G579" s="177"/>
      <c r="H579" s="177"/>
      <c r="I579" s="177"/>
      <c r="J579" s="165"/>
      <c r="K579" s="165"/>
      <c r="L579" s="165"/>
      <c r="M579" s="165"/>
      <c r="N579" s="165"/>
      <c r="O579" s="166"/>
      <c r="P579" s="166"/>
      <c r="Q579" s="166"/>
    </row>
    <row r="580" spans="2:17">
      <c r="B580" s="165"/>
      <c r="C580" s="165"/>
      <c r="D580" s="177"/>
      <c r="E580" s="177"/>
      <c r="F580" s="177"/>
      <c r="G580" s="177"/>
      <c r="H580" s="177"/>
      <c r="I580" s="177"/>
      <c r="J580" s="165"/>
      <c r="K580" s="165"/>
      <c r="L580" s="165"/>
      <c r="M580" s="165"/>
      <c r="N580" s="165"/>
      <c r="O580" s="166"/>
      <c r="P580" s="166"/>
      <c r="Q580" s="166"/>
    </row>
    <row r="581" spans="2:17">
      <c r="B581" s="165"/>
      <c r="C581" s="165"/>
      <c r="D581" s="177"/>
      <c r="E581" s="177"/>
      <c r="F581" s="177"/>
      <c r="G581" s="177"/>
      <c r="H581" s="177"/>
      <c r="I581" s="177"/>
      <c r="J581" s="165"/>
      <c r="K581" s="165"/>
      <c r="L581" s="165"/>
      <c r="M581" s="165"/>
      <c r="N581" s="165"/>
      <c r="O581" s="166"/>
      <c r="P581" s="166"/>
      <c r="Q581" s="166"/>
    </row>
    <row r="582" spans="2:17">
      <c r="B582" s="165"/>
      <c r="C582" s="165"/>
      <c r="D582" s="177"/>
      <c r="E582" s="177"/>
      <c r="F582" s="177"/>
      <c r="G582" s="177"/>
      <c r="H582" s="177"/>
      <c r="I582" s="177"/>
      <c r="J582" s="165"/>
      <c r="K582" s="165"/>
      <c r="L582" s="165"/>
      <c r="M582" s="165"/>
      <c r="N582" s="165"/>
      <c r="O582" s="166"/>
      <c r="P582" s="166"/>
      <c r="Q582" s="166"/>
    </row>
    <row r="583" spans="2:17">
      <c r="B583" s="165"/>
      <c r="C583" s="165"/>
      <c r="D583" s="177"/>
      <c r="E583" s="177"/>
      <c r="F583" s="177"/>
      <c r="G583" s="177"/>
      <c r="H583" s="177"/>
      <c r="I583" s="177"/>
      <c r="J583" s="165"/>
      <c r="K583" s="165"/>
      <c r="L583" s="165"/>
      <c r="M583" s="165"/>
      <c r="N583" s="165"/>
      <c r="O583" s="166"/>
      <c r="P583" s="166"/>
      <c r="Q583" s="166"/>
    </row>
    <row r="584" spans="2:17">
      <c r="B584" s="165"/>
      <c r="C584" s="165"/>
      <c r="D584" s="177"/>
      <c r="E584" s="177"/>
      <c r="F584" s="177"/>
      <c r="G584" s="177"/>
      <c r="H584" s="177"/>
      <c r="I584" s="177"/>
      <c r="J584" s="165"/>
      <c r="K584" s="165"/>
      <c r="L584" s="165"/>
      <c r="M584" s="165"/>
      <c r="N584" s="165"/>
      <c r="O584" s="166"/>
      <c r="P584" s="166"/>
      <c r="Q584" s="166"/>
    </row>
    <row r="585" spans="2:17">
      <c r="B585" s="165"/>
      <c r="C585" s="165"/>
      <c r="D585" s="177"/>
      <c r="E585" s="177"/>
      <c r="F585" s="177"/>
      <c r="G585" s="177"/>
      <c r="H585" s="177"/>
      <c r="I585" s="177"/>
      <c r="J585" s="165"/>
      <c r="K585" s="165"/>
      <c r="L585" s="165"/>
      <c r="M585" s="165"/>
      <c r="N585" s="165"/>
      <c r="O585" s="166"/>
      <c r="P585" s="166"/>
      <c r="Q585" s="166"/>
    </row>
    <row r="586" spans="2:17">
      <c r="B586" s="165"/>
      <c r="C586" s="165"/>
      <c r="D586" s="177"/>
      <c r="E586" s="177"/>
      <c r="F586" s="177"/>
      <c r="G586" s="177"/>
      <c r="H586" s="177"/>
      <c r="I586" s="177"/>
      <c r="J586" s="165"/>
      <c r="K586" s="165"/>
      <c r="L586" s="165"/>
      <c r="M586" s="165"/>
      <c r="N586" s="165"/>
      <c r="O586" s="166"/>
      <c r="P586" s="166"/>
      <c r="Q586" s="166"/>
    </row>
    <row r="587" spans="2:17">
      <c r="B587" s="165"/>
      <c r="C587" s="165"/>
      <c r="D587" s="177"/>
      <c r="E587" s="177"/>
      <c r="F587" s="177"/>
      <c r="G587" s="177"/>
      <c r="H587" s="177"/>
      <c r="I587" s="177"/>
      <c r="J587" s="165"/>
      <c r="K587" s="165"/>
      <c r="L587" s="165"/>
      <c r="M587" s="165"/>
      <c r="N587" s="165"/>
      <c r="O587" s="166"/>
      <c r="P587" s="166"/>
      <c r="Q587" s="166"/>
    </row>
    <row r="588" spans="2:17">
      <c r="B588" s="165"/>
      <c r="C588" s="165"/>
      <c r="D588" s="177"/>
      <c r="E588" s="177"/>
      <c r="F588" s="177"/>
      <c r="G588" s="177"/>
      <c r="H588" s="177"/>
      <c r="I588" s="177"/>
      <c r="J588" s="165"/>
      <c r="K588" s="165"/>
      <c r="L588" s="165"/>
      <c r="M588" s="165"/>
      <c r="N588" s="165"/>
      <c r="O588" s="166"/>
      <c r="P588" s="166"/>
      <c r="Q588" s="166"/>
    </row>
    <row r="589" spans="2:17">
      <c r="B589" s="165"/>
      <c r="C589" s="165"/>
      <c r="D589" s="177"/>
      <c r="E589" s="177"/>
      <c r="F589" s="177"/>
      <c r="G589" s="177"/>
      <c r="H589" s="177"/>
      <c r="I589" s="177"/>
      <c r="J589" s="165"/>
      <c r="K589" s="165"/>
      <c r="L589" s="165"/>
      <c r="M589" s="165"/>
      <c r="N589" s="165"/>
      <c r="O589" s="166"/>
      <c r="P589" s="166"/>
      <c r="Q589" s="166"/>
    </row>
    <row r="590" spans="2:17">
      <c r="B590" s="165"/>
      <c r="C590" s="165"/>
      <c r="D590" s="177"/>
      <c r="E590" s="177"/>
      <c r="F590" s="177"/>
      <c r="G590" s="177"/>
      <c r="H590" s="177"/>
      <c r="I590" s="177"/>
      <c r="J590" s="165"/>
      <c r="K590" s="165"/>
      <c r="L590" s="165"/>
      <c r="M590" s="165"/>
      <c r="N590" s="165"/>
      <c r="O590" s="166"/>
      <c r="P590" s="166"/>
      <c r="Q590" s="166"/>
    </row>
    <row r="591" spans="2:17">
      <c r="B591" s="165"/>
      <c r="C591" s="165"/>
      <c r="D591" s="177"/>
      <c r="E591" s="177"/>
      <c r="F591" s="177"/>
      <c r="G591" s="177"/>
      <c r="H591" s="177"/>
      <c r="I591" s="177"/>
      <c r="J591" s="165"/>
      <c r="K591" s="165"/>
      <c r="L591" s="165"/>
      <c r="M591" s="165"/>
      <c r="N591" s="165"/>
      <c r="O591" s="166"/>
      <c r="P591" s="166"/>
      <c r="Q591" s="166"/>
    </row>
    <row r="592" spans="2:17">
      <c r="B592" s="165"/>
      <c r="C592" s="165"/>
      <c r="D592" s="177"/>
      <c r="E592" s="177"/>
      <c r="F592" s="177"/>
      <c r="G592" s="177"/>
      <c r="H592" s="177"/>
      <c r="I592" s="177"/>
      <c r="J592" s="165"/>
      <c r="K592" s="165"/>
      <c r="L592" s="165"/>
      <c r="M592" s="165"/>
      <c r="N592" s="165"/>
      <c r="O592" s="166"/>
      <c r="P592" s="166"/>
      <c r="Q592" s="166"/>
    </row>
    <row r="593" spans="2:17">
      <c r="B593" s="165"/>
      <c r="C593" s="165"/>
      <c r="D593" s="177"/>
      <c r="E593" s="177"/>
      <c r="F593" s="177"/>
      <c r="G593" s="177"/>
      <c r="H593" s="177"/>
      <c r="I593" s="177"/>
      <c r="J593" s="165"/>
      <c r="K593" s="165"/>
      <c r="L593" s="165"/>
      <c r="M593" s="165"/>
      <c r="N593" s="165"/>
      <c r="O593" s="166"/>
      <c r="P593" s="166"/>
      <c r="Q593" s="166"/>
    </row>
    <row r="594" spans="2:17">
      <c r="B594" s="165"/>
      <c r="C594" s="165"/>
      <c r="D594" s="177"/>
      <c r="E594" s="177"/>
      <c r="F594" s="177"/>
      <c r="G594" s="177"/>
      <c r="H594" s="177"/>
      <c r="I594" s="177"/>
      <c r="J594" s="165"/>
      <c r="K594" s="165"/>
      <c r="L594" s="165"/>
      <c r="M594" s="165"/>
      <c r="N594" s="165"/>
      <c r="O594" s="166"/>
      <c r="P594" s="166"/>
      <c r="Q594" s="166"/>
    </row>
    <row r="595" spans="2:17">
      <c r="B595" s="165"/>
      <c r="C595" s="165"/>
      <c r="D595" s="177"/>
      <c r="E595" s="177"/>
      <c r="F595" s="177"/>
      <c r="G595" s="177"/>
      <c r="H595" s="177"/>
      <c r="I595" s="177"/>
      <c r="J595" s="165"/>
      <c r="K595" s="165"/>
      <c r="L595" s="165"/>
      <c r="M595" s="165"/>
      <c r="N595" s="165"/>
      <c r="O595" s="166"/>
      <c r="P595" s="166"/>
      <c r="Q595" s="166"/>
    </row>
    <row r="596" spans="2:17">
      <c r="B596" s="165"/>
      <c r="C596" s="165"/>
      <c r="D596" s="177"/>
      <c r="E596" s="177"/>
      <c r="F596" s="177"/>
      <c r="G596" s="177"/>
      <c r="H596" s="177"/>
      <c r="I596" s="177"/>
      <c r="J596" s="165"/>
      <c r="K596" s="165"/>
      <c r="L596" s="165"/>
      <c r="M596" s="165"/>
      <c r="N596" s="165"/>
      <c r="O596" s="166"/>
      <c r="P596" s="166"/>
      <c r="Q596" s="166"/>
    </row>
    <row r="597" spans="2:17">
      <c r="B597" s="165"/>
      <c r="C597" s="165"/>
      <c r="D597" s="177"/>
      <c r="E597" s="177"/>
      <c r="F597" s="177"/>
      <c r="G597" s="177"/>
      <c r="H597" s="177"/>
      <c r="I597" s="177"/>
      <c r="J597" s="165"/>
      <c r="K597" s="165"/>
      <c r="L597" s="165"/>
      <c r="M597" s="165"/>
      <c r="N597" s="165"/>
      <c r="O597" s="166"/>
      <c r="P597" s="166"/>
      <c r="Q597" s="166"/>
    </row>
    <row r="598" spans="2:17">
      <c r="B598" s="165"/>
      <c r="C598" s="165"/>
      <c r="D598" s="177"/>
      <c r="E598" s="177"/>
      <c r="F598" s="177"/>
      <c r="G598" s="177"/>
      <c r="H598" s="177"/>
      <c r="I598" s="177"/>
      <c r="J598" s="165"/>
      <c r="K598" s="165"/>
      <c r="L598" s="165"/>
      <c r="M598" s="165"/>
      <c r="N598" s="165"/>
      <c r="O598" s="166"/>
      <c r="P598" s="166"/>
      <c r="Q598" s="166"/>
    </row>
    <row r="599" spans="2:17">
      <c r="B599" s="165"/>
      <c r="C599" s="165"/>
      <c r="D599" s="177"/>
      <c r="E599" s="177"/>
      <c r="F599" s="177"/>
      <c r="G599" s="177"/>
      <c r="H599" s="177"/>
      <c r="I599" s="177"/>
      <c r="J599" s="165"/>
      <c r="K599" s="165"/>
      <c r="L599" s="165"/>
      <c r="M599" s="165"/>
      <c r="N599" s="165"/>
      <c r="O599" s="166"/>
      <c r="P599" s="166"/>
      <c r="Q599" s="166"/>
    </row>
    <row r="600" spans="2:17">
      <c r="B600" s="165"/>
      <c r="C600" s="165"/>
      <c r="D600" s="177"/>
      <c r="E600" s="177"/>
      <c r="F600" s="177"/>
      <c r="G600" s="177"/>
      <c r="H600" s="177"/>
      <c r="I600" s="177"/>
      <c r="J600" s="165"/>
      <c r="K600" s="165"/>
      <c r="L600" s="165"/>
      <c r="M600" s="165"/>
      <c r="N600" s="165"/>
      <c r="O600" s="166"/>
      <c r="P600" s="166"/>
      <c r="Q600" s="166"/>
    </row>
    <row r="601" spans="2:17">
      <c r="B601" s="165"/>
      <c r="C601" s="165"/>
      <c r="D601" s="177"/>
      <c r="E601" s="177"/>
      <c r="F601" s="177"/>
      <c r="G601" s="177"/>
      <c r="H601" s="177"/>
      <c r="I601" s="177"/>
      <c r="J601" s="165"/>
      <c r="K601" s="165"/>
      <c r="L601" s="165"/>
      <c r="M601" s="165"/>
      <c r="N601" s="165"/>
      <c r="O601" s="166"/>
      <c r="P601" s="166"/>
      <c r="Q601" s="166"/>
    </row>
    <row r="602" spans="2:17">
      <c r="B602" s="165"/>
      <c r="C602" s="165"/>
      <c r="D602" s="177"/>
      <c r="E602" s="177"/>
      <c r="F602" s="177"/>
      <c r="G602" s="177"/>
      <c r="H602" s="177"/>
      <c r="I602" s="177"/>
      <c r="J602" s="165"/>
      <c r="K602" s="165"/>
      <c r="L602" s="165"/>
      <c r="M602" s="165"/>
      <c r="N602" s="165"/>
      <c r="O602" s="166"/>
      <c r="P602" s="166"/>
      <c r="Q602" s="166"/>
    </row>
    <row r="603" spans="2:17">
      <c r="B603" s="165"/>
      <c r="C603" s="165"/>
      <c r="D603" s="177"/>
      <c r="E603" s="177"/>
      <c r="F603" s="177"/>
      <c r="G603" s="177"/>
      <c r="H603" s="177"/>
      <c r="I603" s="177"/>
      <c r="J603" s="165"/>
      <c r="K603" s="165"/>
      <c r="L603" s="165"/>
      <c r="M603" s="165"/>
      <c r="N603" s="165"/>
      <c r="O603" s="166"/>
      <c r="P603" s="166"/>
      <c r="Q603" s="166"/>
    </row>
    <row r="604" spans="2:17">
      <c r="B604" s="165"/>
      <c r="C604" s="165"/>
      <c r="D604" s="177"/>
      <c r="E604" s="177"/>
      <c r="F604" s="177"/>
      <c r="G604" s="177"/>
      <c r="H604" s="177"/>
      <c r="I604" s="177"/>
      <c r="J604" s="165"/>
      <c r="K604" s="165"/>
      <c r="L604" s="165"/>
      <c r="M604" s="165"/>
      <c r="N604" s="165"/>
      <c r="O604" s="166"/>
      <c r="P604" s="166"/>
      <c r="Q604" s="166"/>
    </row>
    <row r="605" spans="2:17">
      <c r="B605" s="165"/>
      <c r="C605" s="165"/>
      <c r="D605" s="177"/>
      <c r="E605" s="177"/>
      <c r="F605" s="177"/>
      <c r="G605" s="177"/>
      <c r="H605" s="177"/>
      <c r="I605" s="177"/>
      <c r="J605" s="165"/>
      <c r="K605" s="165"/>
      <c r="L605" s="165"/>
      <c r="M605" s="165"/>
      <c r="N605" s="165"/>
      <c r="O605" s="166"/>
      <c r="P605" s="166"/>
      <c r="Q605" s="166"/>
    </row>
    <row r="606" spans="2:17">
      <c r="B606" s="165"/>
      <c r="C606" s="165"/>
      <c r="D606" s="177"/>
      <c r="E606" s="177"/>
      <c r="F606" s="177"/>
      <c r="G606" s="177"/>
      <c r="H606" s="177"/>
      <c r="I606" s="177"/>
      <c r="J606" s="165"/>
      <c r="K606" s="165"/>
      <c r="L606" s="165"/>
      <c r="M606" s="165"/>
      <c r="N606" s="165"/>
      <c r="O606" s="166"/>
      <c r="P606" s="166"/>
      <c r="Q606" s="166"/>
    </row>
    <row r="607" spans="2:17">
      <c r="B607" s="165"/>
      <c r="C607" s="165"/>
      <c r="D607" s="177"/>
      <c r="E607" s="177"/>
      <c r="F607" s="177"/>
      <c r="G607" s="177"/>
      <c r="H607" s="177"/>
      <c r="I607" s="177"/>
      <c r="J607" s="165"/>
      <c r="K607" s="165"/>
      <c r="L607" s="165"/>
      <c r="M607" s="165"/>
      <c r="N607" s="165"/>
      <c r="O607" s="166"/>
      <c r="P607" s="166"/>
      <c r="Q607" s="166"/>
    </row>
    <row r="608" spans="2:17">
      <c r="B608" s="165"/>
      <c r="C608" s="165"/>
      <c r="D608" s="177"/>
      <c r="E608" s="177"/>
      <c r="F608" s="177"/>
      <c r="G608" s="177"/>
      <c r="H608" s="177"/>
      <c r="I608" s="177"/>
      <c r="J608" s="165"/>
      <c r="K608" s="165"/>
      <c r="L608" s="165"/>
      <c r="M608" s="165"/>
      <c r="N608" s="165"/>
      <c r="O608" s="166"/>
      <c r="P608" s="166"/>
      <c r="Q608" s="166"/>
    </row>
    <row r="609" spans="2:17">
      <c r="B609" s="165"/>
      <c r="C609" s="165"/>
      <c r="D609" s="177"/>
      <c r="E609" s="177"/>
      <c r="F609" s="177"/>
      <c r="G609" s="177"/>
      <c r="H609" s="177"/>
      <c r="I609" s="177"/>
      <c r="J609" s="165"/>
      <c r="K609" s="165"/>
      <c r="L609" s="165"/>
      <c r="M609" s="165"/>
      <c r="N609" s="165"/>
      <c r="O609" s="166"/>
      <c r="P609" s="166"/>
      <c r="Q609" s="166"/>
    </row>
    <row r="610" spans="2:17">
      <c r="B610" s="165"/>
      <c r="C610" s="165"/>
      <c r="D610" s="177"/>
      <c r="E610" s="177"/>
      <c r="F610" s="177"/>
      <c r="G610" s="177"/>
      <c r="H610" s="177"/>
      <c r="I610" s="177"/>
      <c r="J610" s="165"/>
      <c r="K610" s="165"/>
      <c r="L610" s="165"/>
      <c r="M610" s="165"/>
      <c r="N610" s="165"/>
      <c r="O610" s="166"/>
      <c r="P610" s="166"/>
      <c r="Q610" s="166"/>
    </row>
    <row r="611" spans="2:17">
      <c r="B611" s="165"/>
      <c r="C611" s="165"/>
      <c r="D611" s="177"/>
      <c r="E611" s="177"/>
      <c r="F611" s="177"/>
      <c r="G611" s="177"/>
      <c r="H611" s="177"/>
      <c r="I611" s="177"/>
      <c r="J611" s="165"/>
      <c r="K611" s="165"/>
      <c r="L611" s="165"/>
      <c r="M611" s="165"/>
      <c r="N611" s="165"/>
      <c r="O611" s="166"/>
      <c r="P611" s="166"/>
      <c r="Q611" s="166"/>
    </row>
    <row r="612" spans="2:17">
      <c r="B612" s="165"/>
      <c r="C612" s="165"/>
      <c r="D612" s="177"/>
      <c r="E612" s="177"/>
      <c r="F612" s="177"/>
      <c r="G612" s="177"/>
      <c r="H612" s="177"/>
      <c r="I612" s="177"/>
      <c r="J612" s="165"/>
      <c r="K612" s="165"/>
      <c r="L612" s="165"/>
      <c r="M612" s="165"/>
      <c r="N612" s="165"/>
      <c r="O612" s="166"/>
      <c r="P612" s="166"/>
      <c r="Q612" s="166"/>
    </row>
    <row r="613" spans="2:17">
      <c r="B613" s="165"/>
      <c r="C613" s="165"/>
      <c r="D613" s="177"/>
      <c r="E613" s="177"/>
      <c r="F613" s="177"/>
      <c r="G613" s="177"/>
      <c r="H613" s="177"/>
      <c r="I613" s="177"/>
      <c r="J613" s="165"/>
      <c r="K613" s="165"/>
      <c r="L613" s="165"/>
      <c r="M613" s="165"/>
      <c r="N613" s="165"/>
      <c r="O613" s="166"/>
      <c r="P613" s="166"/>
      <c r="Q613" s="166"/>
    </row>
    <row r="614" spans="2:17">
      <c r="B614" s="165"/>
      <c r="C614" s="165"/>
      <c r="D614" s="177"/>
      <c r="E614" s="177"/>
      <c r="F614" s="177"/>
      <c r="G614" s="177"/>
      <c r="H614" s="177"/>
      <c r="I614" s="177"/>
      <c r="J614" s="165"/>
      <c r="K614" s="165"/>
      <c r="L614" s="165"/>
      <c r="M614" s="165"/>
      <c r="N614" s="165"/>
      <c r="O614" s="166"/>
      <c r="P614" s="166"/>
      <c r="Q614" s="166"/>
    </row>
    <row r="615" spans="2:17">
      <c r="B615" s="165"/>
      <c r="C615" s="165"/>
      <c r="D615" s="177"/>
      <c r="E615" s="177"/>
      <c r="F615" s="177"/>
      <c r="G615" s="177"/>
      <c r="H615" s="177"/>
      <c r="I615" s="177"/>
      <c r="J615" s="165"/>
      <c r="K615" s="165"/>
      <c r="L615" s="165"/>
      <c r="M615" s="165"/>
      <c r="N615" s="165"/>
      <c r="O615" s="166"/>
      <c r="P615" s="166"/>
      <c r="Q615" s="166"/>
    </row>
    <row r="616" spans="2:17">
      <c r="B616" s="165"/>
      <c r="C616" s="165"/>
      <c r="D616" s="177"/>
      <c r="E616" s="177"/>
      <c r="F616" s="177"/>
      <c r="G616" s="177"/>
      <c r="H616" s="177"/>
      <c r="I616" s="177"/>
      <c r="J616" s="165"/>
      <c r="K616" s="165"/>
      <c r="L616" s="165"/>
      <c r="M616" s="165"/>
      <c r="N616" s="165"/>
      <c r="O616" s="166"/>
      <c r="P616" s="166"/>
      <c r="Q616" s="166"/>
    </row>
    <row r="617" spans="2:17">
      <c r="B617" s="165"/>
      <c r="C617" s="165"/>
      <c r="D617" s="177"/>
      <c r="E617" s="177"/>
      <c r="F617" s="177"/>
      <c r="G617" s="177"/>
      <c r="H617" s="177"/>
      <c r="I617" s="177"/>
      <c r="J617" s="165"/>
      <c r="K617" s="165"/>
      <c r="L617" s="165"/>
      <c r="M617" s="165"/>
      <c r="N617" s="165"/>
      <c r="O617" s="166"/>
      <c r="P617" s="166"/>
      <c r="Q617" s="166"/>
    </row>
    <row r="618" spans="2:17">
      <c r="B618" s="165"/>
      <c r="C618" s="165"/>
      <c r="D618" s="177"/>
      <c r="E618" s="177"/>
      <c r="F618" s="177"/>
      <c r="G618" s="177"/>
      <c r="H618" s="177"/>
      <c r="I618" s="177"/>
      <c r="J618" s="165"/>
      <c r="K618" s="165"/>
      <c r="L618" s="165"/>
      <c r="M618" s="165"/>
      <c r="N618" s="165"/>
      <c r="O618" s="166"/>
      <c r="P618" s="166"/>
      <c r="Q618" s="166"/>
    </row>
    <row r="619" spans="2:17">
      <c r="B619" s="165"/>
      <c r="C619" s="165"/>
      <c r="D619" s="177"/>
      <c r="E619" s="177"/>
      <c r="F619" s="177"/>
      <c r="G619" s="177"/>
      <c r="H619" s="177"/>
      <c r="I619" s="177"/>
      <c r="J619" s="165"/>
      <c r="K619" s="165"/>
      <c r="L619" s="165"/>
      <c r="M619" s="165"/>
      <c r="N619" s="165"/>
      <c r="O619" s="166"/>
      <c r="P619" s="166"/>
      <c r="Q619" s="166"/>
    </row>
    <row r="620" spans="2:17">
      <c r="B620" s="165"/>
      <c r="C620" s="165"/>
      <c r="D620" s="177"/>
      <c r="E620" s="177"/>
      <c r="F620" s="177"/>
      <c r="G620" s="177"/>
      <c r="H620" s="177"/>
      <c r="I620" s="177"/>
      <c r="J620" s="165"/>
      <c r="K620" s="165"/>
      <c r="L620" s="165"/>
      <c r="M620" s="165"/>
      <c r="N620" s="165"/>
      <c r="O620" s="166"/>
      <c r="P620" s="166"/>
      <c r="Q620" s="166"/>
    </row>
    <row r="621" spans="2:17">
      <c r="B621" s="165"/>
      <c r="C621" s="165"/>
      <c r="D621" s="177"/>
      <c r="E621" s="177"/>
      <c r="F621" s="177"/>
      <c r="G621" s="177"/>
      <c r="H621" s="177"/>
      <c r="I621" s="177"/>
      <c r="J621" s="165"/>
      <c r="K621" s="165"/>
      <c r="L621" s="165"/>
      <c r="M621" s="165"/>
      <c r="N621" s="165"/>
      <c r="O621" s="166"/>
      <c r="P621" s="166"/>
      <c r="Q621" s="166"/>
    </row>
    <row r="622" spans="2:17">
      <c r="B622" s="165"/>
      <c r="C622" s="165"/>
      <c r="D622" s="177"/>
      <c r="E622" s="177"/>
      <c r="F622" s="177"/>
      <c r="G622" s="177"/>
      <c r="H622" s="177"/>
      <c r="I622" s="177"/>
      <c r="J622" s="165"/>
      <c r="K622" s="165"/>
      <c r="L622" s="165"/>
      <c r="M622" s="165"/>
      <c r="N622" s="165"/>
      <c r="O622" s="166"/>
      <c r="P622" s="166"/>
      <c r="Q622" s="166"/>
    </row>
    <row r="623" spans="2:17">
      <c r="B623" s="165"/>
      <c r="C623" s="165"/>
      <c r="D623" s="177"/>
      <c r="E623" s="177"/>
      <c r="F623" s="177"/>
      <c r="G623" s="177"/>
      <c r="H623" s="177"/>
      <c r="I623" s="177"/>
      <c r="J623" s="165"/>
      <c r="K623" s="165"/>
      <c r="L623" s="165"/>
      <c r="M623" s="165"/>
      <c r="N623" s="165"/>
      <c r="O623" s="166"/>
      <c r="P623" s="166"/>
      <c r="Q623" s="166"/>
    </row>
    <row r="624" spans="2:17">
      <c r="B624" s="165"/>
      <c r="C624" s="165"/>
      <c r="D624" s="177"/>
      <c r="E624" s="177"/>
      <c r="F624" s="177"/>
      <c r="G624" s="177"/>
      <c r="H624" s="177"/>
      <c r="I624" s="177"/>
      <c r="J624" s="165"/>
      <c r="K624" s="165"/>
      <c r="L624" s="165"/>
      <c r="M624" s="165"/>
      <c r="N624" s="165"/>
      <c r="O624" s="166"/>
      <c r="P624" s="166"/>
      <c r="Q624" s="166"/>
    </row>
    <row r="625" spans="2:17">
      <c r="B625" s="165"/>
      <c r="C625" s="165"/>
      <c r="D625" s="177"/>
      <c r="E625" s="177"/>
      <c r="F625" s="177"/>
      <c r="G625" s="177"/>
      <c r="H625" s="177"/>
      <c r="I625" s="177"/>
      <c r="J625" s="165"/>
      <c r="K625" s="165"/>
      <c r="L625" s="165"/>
      <c r="M625" s="165"/>
      <c r="N625" s="165"/>
      <c r="O625" s="166"/>
      <c r="P625" s="166"/>
      <c r="Q625" s="166"/>
    </row>
    <row r="626" spans="2:17">
      <c r="B626" s="165"/>
      <c r="C626" s="165"/>
      <c r="D626" s="177"/>
      <c r="E626" s="177"/>
      <c r="F626" s="177"/>
      <c r="G626" s="177"/>
      <c r="H626" s="177"/>
      <c r="I626" s="177"/>
      <c r="J626" s="165"/>
      <c r="K626" s="165"/>
      <c r="L626" s="165"/>
      <c r="M626" s="165"/>
      <c r="N626" s="165"/>
      <c r="O626" s="166"/>
      <c r="P626" s="166"/>
      <c r="Q626" s="166"/>
    </row>
    <row r="627" spans="2:17">
      <c r="B627" s="165"/>
      <c r="C627" s="165"/>
      <c r="D627" s="177"/>
      <c r="E627" s="177"/>
      <c r="F627" s="177"/>
      <c r="G627" s="177"/>
      <c r="H627" s="177"/>
      <c r="I627" s="177"/>
      <c r="J627" s="165"/>
      <c r="K627" s="165"/>
      <c r="L627" s="165"/>
      <c r="M627" s="165"/>
      <c r="N627" s="165"/>
      <c r="O627" s="166"/>
      <c r="P627" s="166"/>
      <c r="Q627" s="166"/>
    </row>
    <row r="628" spans="2:17">
      <c r="B628" s="165"/>
      <c r="C628" s="165"/>
      <c r="D628" s="177"/>
      <c r="E628" s="177"/>
      <c r="F628" s="177"/>
      <c r="G628" s="177"/>
      <c r="H628" s="177"/>
      <c r="I628" s="177"/>
      <c r="J628" s="165"/>
      <c r="K628" s="165"/>
      <c r="L628" s="165"/>
      <c r="M628" s="165"/>
      <c r="N628" s="165"/>
      <c r="O628" s="166"/>
      <c r="P628" s="166"/>
      <c r="Q628" s="166"/>
    </row>
    <row r="629" spans="2:17">
      <c r="B629" s="165"/>
      <c r="C629" s="165"/>
      <c r="D629" s="177"/>
      <c r="E629" s="177"/>
      <c r="F629" s="177"/>
      <c r="G629" s="177"/>
      <c r="H629" s="177"/>
      <c r="I629" s="177"/>
      <c r="J629" s="165"/>
      <c r="K629" s="165"/>
      <c r="L629" s="165"/>
      <c r="M629" s="165"/>
      <c r="N629" s="165"/>
      <c r="O629" s="166"/>
      <c r="P629" s="166"/>
      <c r="Q629" s="166"/>
    </row>
    <row r="630" spans="2:17">
      <c r="B630" s="165"/>
      <c r="C630" s="165"/>
      <c r="D630" s="177"/>
      <c r="E630" s="177"/>
      <c r="F630" s="177"/>
      <c r="G630" s="177"/>
      <c r="H630" s="177"/>
      <c r="I630" s="177"/>
      <c r="J630" s="165"/>
      <c r="K630" s="165"/>
      <c r="L630" s="165"/>
      <c r="M630" s="165"/>
      <c r="N630" s="165"/>
      <c r="O630" s="166"/>
      <c r="P630" s="166"/>
      <c r="Q630" s="166"/>
    </row>
    <row r="631" spans="2:17">
      <c r="B631" s="165"/>
      <c r="C631" s="165"/>
      <c r="D631" s="177"/>
      <c r="E631" s="177"/>
      <c r="F631" s="177"/>
      <c r="G631" s="177"/>
      <c r="H631" s="177"/>
      <c r="I631" s="177"/>
      <c r="J631" s="165"/>
      <c r="K631" s="165"/>
      <c r="L631" s="165"/>
      <c r="M631" s="165"/>
      <c r="N631" s="165"/>
      <c r="O631" s="166"/>
      <c r="P631" s="166"/>
      <c r="Q631" s="166"/>
    </row>
    <row r="632" spans="2:17">
      <c r="B632" s="165"/>
      <c r="C632" s="165"/>
      <c r="D632" s="177"/>
      <c r="E632" s="177"/>
      <c r="F632" s="177"/>
      <c r="G632" s="177"/>
      <c r="H632" s="177"/>
      <c r="I632" s="177"/>
      <c r="J632" s="165"/>
      <c r="K632" s="165"/>
      <c r="L632" s="165"/>
      <c r="M632" s="165"/>
      <c r="N632" s="165"/>
      <c r="O632" s="166"/>
      <c r="P632" s="166"/>
      <c r="Q632" s="166"/>
    </row>
    <row r="633" spans="2:17">
      <c r="B633" s="165"/>
      <c r="C633" s="165"/>
      <c r="D633" s="177"/>
      <c r="E633" s="177"/>
      <c r="F633" s="177"/>
      <c r="G633" s="177"/>
      <c r="H633" s="177"/>
      <c r="I633" s="177"/>
      <c r="J633" s="165"/>
      <c r="K633" s="165"/>
      <c r="L633" s="165"/>
      <c r="M633" s="165"/>
      <c r="N633" s="165"/>
      <c r="O633" s="166"/>
      <c r="P633" s="166"/>
      <c r="Q633" s="166"/>
    </row>
    <row r="634" spans="2:17">
      <c r="B634" s="165"/>
      <c r="C634" s="165"/>
      <c r="D634" s="177"/>
      <c r="E634" s="177"/>
      <c r="F634" s="177"/>
      <c r="G634" s="177"/>
      <c r="H634" s="177"/>
      <c r="I634" s="177"/>
      <c r="J634" s="165"/>
      <c r="K634" s="165"/>
      <c r="L634" s="165"/>
      <c r="M634" s="165"/>
      <c r="N634" s="165"/>
      <c r="O634" s="166"/>
      <c r="P634" s="166"/>
      <c r="Q634" s="166"/>
    </row>
    <row r="635" spans="2:17">
      <c r="B635" s="165"/>
      <c r="C635" s="165"/>
      <c r="D635" s="177"/>
      <c r="E635" s="177"/>
      <c r="F635" s="177"/>
      <c r="G635" s="177"/>
      <c r="H635" s="177"/>
      <c r="I635" s="177"/>
      <c r="J635" s="165"/>
      <c r="K635" s="165"/>
      <c r="L635" s="165"/>
      <c r="M635" s="165"/>
      <c r="N635" s="165"/>
      <c r="O635" s="166"/>
      <c r="P635" s="166"/>
      <c r="Q635" s="166"/>
    </row>
    <row r="636" spans="2:17">
      <c r="B636" s="165"/>
      <c r="C636" s="165"/>
      <c r="D636" s="177"/>
      <c r="E636" s="177"/>
      <c r="F636" s="177"/>
      <c r="G636" s="177"/>
      <c r="H636" s="177"/>
      <c r="I636" s="177"/>
      <c r="J636" s="165"/>
      <c r="K636" s="165"/>
      <c r="L636" s="165"/>
      <c r="M636" s="165"/>
      <c r="N636" s="165"/>
      <c r="O636" s="166"/>
      <c r="P636" s="166"/>
      <c r="Q636" s="166"/>
    </row>
    <row r="637" spans="2:17">
      <c r="B637" s="165"/>
      <c r="C637" s="165"/>
      <c r="D637" s="177"/>
      <c r="E637" s="177"/>
      <c r="F637" s="177"/>
      <c r="G637" s="177"/>
      <c r="H637" s="177"/>
      <c r="I637" s="177"/>
      <c r="J637" s="165"/>
      <c r="K637" s="165"/>
      <c r="L637" s="165"/>
      <c r="M637" s="165"/>
      <c r="N637" s="165"/>
      <c r="O637" s="166"/>
      <c r="P637" s="166"/>
      <c r="Q637" s="166"/>
    </row>
    <row r="638" spans="2:17">
      <c r="B638" s="165"/>
      <c r="C638" s="165"/>
      <c r="D638" s="177"/>
      <c r="E638" s="177"/>
      <c r="F638" s="177"/>
      <c r="G638" s="177"/>
      <c r="H638" s="177"/>
      <c r="I638" s="177"/>
      <c r="J638" s="165"/>
      <c r="K638" s="165"/>
      <c r="L638" s="165"/>
      <c r="M638" s="165"/>
      <c r="N638" s="165"/>
      <c r="O638" s="166"/>
      <c r="P638" s="166"/>
      <c r="Q638" s="166"/>
    </row>
    <row r="639" spans="2:17">
      <c r="B639" s="165"/>
      <c r="C639" s="165"/>
      <c r="D639" s="177"/>
      <c r="E639" s="177"/>
      <c r="F639" s="177"/>
      <c r="G639" s="177"/>
      <c r="H639" s="177"/>
      <c r="I639" s="177"/>
      <c r="J639" s="165"/>
      <c r="K639" s="165"/>
      <c r="L639" s="165"/>
      <c r="M639" s="165"/>
      <c r="N639" s="165"/>
      <c r="O639" s="166"/>
      <c r="P639" s="166"/>
      <c r="Q639" s="166"/>
    </row>
    <row r="640" spans="2:17">
      <c r="B640" s="165"/>
      <c r="C640" s="165"/>
      <c r="D640" s="177"/>
      <c r="E640" s="177"/>
      <c r="F640" s="177"/>
      <c r="G640" s="177"/>
      <c r="H640" s="177"/>
      <c r="I640" s="177"/>
      <c r="J640" s="165"/>
      <c r="K640" s="165"/>
      <c r="L640" s="165"/>
      <c r="M640" s="165"/>
      <c r="N640" s="165"/>
      <c r="O640" s="166"/>
      <c r="P640" s="166"/>
      <c r="Q640" s="166"/>
    </row>
    <row r="641" spans="2:17">
      <c r="B641" s="165"/>
      <c r="C641" s="165"/>
      <c r="D641" s="177"/>
      <c r="E641" s="177"/>
      <c r="F641" s="177"/>
      <c r="G641" s="177"/>
      <c r="H641" s="177"/>
      <c r="I641" s="177"/>
      <c r="J641" s="165"/>
      <c r="K641" s="165"/>
      <c r="L641" s="165"/>
      <c r="M641" s="165"/>
      <c r="N641" s="165"/>
      <c r="O641" s="166"/>
      <c r="P641" s="166"/>
      <c r="Q641" s="166"/>
    </row>
    <row r="642" spans="2:17">
      <c r="B642" s="165"/>
      <c r="C642" s="165"/>
      <c r="D642" s="177"/>
      <c r="E642" s="177"/>
      <c r="F642" s="177"/>
      <c r="G642" s="177"/>
      <c r="H642" s="177"/>
      <c r="I642" s="177"/>
      <c r="J642" s="165"/>
      <c r="K642" s="165"/>
      <c r="L642" s="165"/>
      <c r="M642" s="165"/>
      <c r="N642" s="165"/>
      <c r="O642" s="166"/>
      <c r="P642" s="166"/>
      <c r="Q642" s="166"/>
    </row>
    <row r="643" spans="2:17">
      <c r="B643" s="165"/>
      <c r="C643" s="165"/>
      <c r="D643" s="177"/>
      <c r="E643" s="177"/>
      <c r="F643" s="177"/>
      <c r="G643" s="177"/>
      <c r="H643" s="177"/>
      <c r="I643" s="177"/>
      <c r="J643" s="165"/>
      <c r="K643" s="165"/>
      <c r="L643" s="165"/>
      <c r="M643" s="165"/>
      <c r="N643" s="165"/>
      <c r="O643" s="166"/>
      <c r="P643" s="166"/>
      <c r="Q643" s="166"/>
    </row>
    <row r="644" spans="2:17">
      <c r="B644" s="165"/>
      <c r="C644" s="165"/>
      <c r="D644" s="177"/>
      <c r="E644" s="177"/>
      <c r="F644" s="177"/>
      <c r="G644" s="177"/>
      <c r="H644" s="177"/>
      <c r="I644" s="177"/>
      <c r="J644" s="165"/>
      <c r="K644" s="165"/>
      <c r="L644" s="165"/>
      <c r="M644" s="165"/>
      <c r="N644" s="165"/>
      <c r="O644" s="166"/>
      <c r="P644" s="166"/>
      <c r="Q644" s="166"/>
    </row>
    <row r="645" spans="2:17">
      <c r="B645" s="165"/>
      <c r="C645" s="165"/>
      <c r="D645" s="177"/>
      <c r="E645" s="177"/>
      <c r="F645" s="177"/>
      <c r="G645" s="177"/>
      <c r="H645" s="177"/>
      <c r="I645" s="177"/>
      <c r="J645" s="165"/>
      <c r="K645" s="165"/>
      <c r="L645" s="165"/>
      <c r="M645" s="165"/>
      <c r="N645" s="165"/>
      <c r="O645" s="166"/>
      <c r="P645" s="166"/>
      <c r="Q645" s="166"/>
    </row>
    <row r="646" spans="2:17">
      <c r="B646" s="165"/>
      <c r="C646" s="165"/>
      <c r="D646" s="177"/>
      <c r="E646" s="177"/>
      <c r="F646" s="177"/>
      <c r="G646" s="177"/>
      <c r="H646" s="177"/>
      <c r="I646" s="177"/>
      <c r="J646" s="165"/>
      <c r="K646" s="165"/>
      <c r="L646" s="165"/>
      <c r="M646" s="165"/>
      <c r="N646" s="165"/>
      <c r="O646" s="166"/>
      <c r="P646" s="166"/>
      <c r="Q646" s="166"/>
    </row>
    <row r="647" spans="2:17">
      <c r="B647" s="165"/>
      <c r="C647" s="165"/>
      <c r="D647" s="177"/>
      <c r="E647" s="177"/>
      <c r="F647" s="177"/>
      <c r="G647" s="177"/>
      <c r="H647" s="177"/>
      <c r="I647" s="177"/>
      <c r="J647" s="165"/>
      <c r="K647" s="165"/>
      <c r="L647" s="165"/>
      <c r="M647" s="165"/>
      <c r="N647" s="165"/>
      <c r="O647" s="166"/>
      <c r="P647" s="166"/>
      <c r="Q647" s="166"/>
    </row>
    <row r="648" spans="2:17">
      <c r="B648" s="165"/>
      <c r="C648" s="165"/>
      <c r="D648" s="177"/>
      <c r="E648" s="177"/>
      <c r="F648" s="177"/>
      <c r="G648" s="177"/>
      <c r="H648" s="177"/>
      <c r="I648" s="177"/>
      <c r="J648" s="165"/>
      <c r="K648" s="165"/>
      <c r="L648" s="165"/>
      <c r="M648" s="165"/>
      <c r="N648" s="165"/>
      <c r="O648" s="166"/>
      <c r="P648" s="166"/>
      <c r="Q648" s="166"/>
    </row>
    <row r="649" spans="2:17">
      <c r="B649" s="165"/>
      <c r="C649" s="165"/>
      <c r="D649" s="177"/>
      <c r="E649" s="177"/>
      <c r="F649" s="177"/>
      <c r="G649" s="177"/>
      <c r="H649" s="177"/>
      <c r="I649" s="177"/>
      <c r="J649" s="165"/>
      <c r="K649" s="165"/>
      <c r="L649" s="165"/>
      <c r="M649" s="165"/>
      <c r="N649" s="165"/>
      <c r="O649" s="166"/>
      <c r="P649" s="166"/>
      <c r="Q649" s="166"/>
    </row>
    <row r="650" spans="2:17">
      <c r="B650" s="165"/>
      <c r="C650" s="165"/>
      <c r="D650" s="177"/>
      <c r="E650" s="177"/>
      <c r="F650" s="177"/>
      <c r="G650" s="177"/>
      <c r="H650" s="177"/>
      <c r="I650" s="177"/>
      <c r="J650" s="165"/>
      <c r="K650" s="165"/>
      <c r="L650" s="165"/>
      <c r="M650" s="165"/>
      <c r="N650" s="165"/>
      <c r="O650" s="166"/>
      <c r="P650" s="166"/>
      <c r="Q650" s="166"/>
    </row>
    <row r="651" spans="2:17">
      <c r="B651" s="165"/>
      <c r="C651" s="165"/>
      <c r="D651" s="177"/>
      <c r="E651" s="177"/>
      <c r="F651" s="177"/>
      <c r="G651" s="177"/>
      <c r="H651" s="177"/>
      <c r="I651" s="177"/>
      <c r="J651" s="165"/>
      <c r="K651" s="165"/>
      <c r="L651" s="165"/>
      <c r="M651" s="165"/>
      <c r="N651" s="165"/>
      <c r="O651" s="166"/>
      <c r="P651" s="166"/>
      <c r="Q651" s="166"/>
    </row>
    <row r="652" spans="2:17">
      <c r="B652" s="165"/>
      <c r="C652" s="165"/>
      <c r="D652" s="177"/>
      <c r="E652" s="177"/>
      <c r="F652" s="177"/>
      <c r="G652" s="177"/>
      <c r="H652" s="177"/>
      <c r="I652" s="177"/>
      <c r="J652" s="165"/>
      <c r="K652" s="165"/>
      <c r="L652" s="165"/>
      <c r="M652" s="165"/>
      <c r="N652" s="165"/>
      <c r="O652" s="166"/>
      <c r="P652" s="166"/>
      <c r="Q652" s="166"/>
    </row>
    <row r="653" spans="2:17">
      <c r="B653" s="165"/>
      <c r="C653" s="165"/>
      <c r="D653" s="177"/>
      <c r="E653" s="177"/>
      <c r="F653" s="177"/>
      <c r="G653" s="177"/>
      <c r="H653" s="177"/>
      <c r="I653" s="177"/>
      <c r="J653" s="165"/>
      <c r="K653" s="165"/>
      <c r="L653" s="165"/>
      <c r="M653" s="165"/>
      <c r="N653" s="165"/>
      <c r="O653" s="166"/>
      <c r="P653" s="166"/>
      <c r="Q653" s="166"/>
    </row>
    <row r="654" spans="2:17">
      <c r="B654" s="165"/>
      <c r="C654" s="165"/>
      <c r="D654" s="177"/>
      <c r="E654" s="177"/>
      <c r="F654" s="177"/>
      <c r="G654" s="177"/>
      <c r="H654" s="177"/>
      <c r="I654" s="177"/>
      <c r="J654" s="165"/>
      <c r="K654" s="165"/>
      <c r="L654" s="165"/>
      <c r="M654" s="165"/>
      <c r="N654" s="165"/>
      <c r="O654" s="166"/>
      <c r="P654" s="166"/>
      <c r="Q654" s="166"/>
    </row>
    <row r="655" spans="2:17">
      <c r="B655" s="165"/>
      <c r="C655" s="165"/>
      <c r="D655" s="177"/>
      <c r="E655" s="177"/>
      <c r="F655" s="177"/>
      <c r="G655" s="177"/>
      <c r="H655" s="177"/>
      <c r="I655" s="177"/>
      <c r="J655" s="165"/>
      <c r="K655" s="165"/>
      <c r="L655" s="165"/>
      <c r="M655" s="165"/>
      <c r="N655" s="165"/>
      <c r="O655" s="166"/>
      <c r="P655" s="166"/>
      <c r="Q655" s="166"/>
    </row>
    <row r="656" spans="2:17">
      <c r="B656" s="165"/>
      <c r="C656" s="165"/>
      <c r="D656" s="177"/>
      <c r="E656" s="177"/>
      <c r="F656" s="177"/>
      <c r="G656" s="177"/>
      <c r="H656" s="177"/>
      <c r="I656" s="177"/>
      <c r="J656" s="165"/>
      <c r="K656" s="165"/>
      <c r="L656" s="165"/>
      <c r="M656" s="165"/>
      <c r="N656" s="165"/>
      <c r="O656" s="166"/>
      <c r="P656" s="166"/>
      <c r="Q656" s="166"/>
    </row>
    <row r="657" spans="2:17">
      <c r="B657" s="165"/>
      <c r="C657" s="165"/>
      <c r="D657" s="177"/>
      <c r="E657" s="177"/>
      <c r="F657" s="177"/>
      <c r="G657" s="177"/>
      <c r="H657" s="177"/>
      <c r="I657" s="177"/>
      <c r="J657" s="165"/>
      <c r="K657" s="165"/>
      <c r="L657" s="165"/>
      <c r="M657" s="165"/>
      <c r="N657" s="165"/>
      <c r="O657" s="166"/>
      <c r="P657" s="166"/>
      <c r="Q657" s="166"/>
    </row>
    <row r="658" spans="2:17">
      <c r="B658" s="165"/>
      <c r="C658" s="165"/>
      <c r="D658" s="177"/>
      <c r="E658" s="177"/>
      <c r="F658" s="177"/>
      <c r="G658" s="177"/>
      <c r="H658" s="177"/>
      <c r="I658" s="177"/>
      <c r="J658" s="165"/>
      <c r="K658" s="165"/>
      <c r="L658" s="165"/>
      <c r="M658" s="165"/>
      <c r="N658" s="165"/>
      <c r="O658" s="166"/>
      <c r="P658" s="166"/>
      <c r="Q658" s="166"/>
    </row>
    <row r="659" spans="2:17">
      <c r="B659" s="165"/>
      <c r="C659" s="165"/>
      <c r="D659" s="177"/>
      <c r="E659" s="177"/>
      <c r="F659" s="177"/>
      <c r="G659" s="177"/>
      <c r="H659" s="177"/>
      <c r="I659" s="177"/>
      <c r="J659" s="165"/>
      <c r="K659" s="165"/>
      <c r="L659" s="165"/>
      <c r="M659" s="165"/>
      <c r="N659" s="165"/>
      <c r="O659" s="166"/>
      <c r="P659" s="166"/>
      <c r="Q659" s="166"/>
    </row>
    <row r="660" spans="2:17">
      <c r="B660" s="165"/>
      <c r="C660" s="165"/>
      <c r="D660" s="177"/>
      <c r="E660" s="177"/>
      <c r="F660" s="177"/>
      <c r="G660" s="177"/>
      <c r="H660" s="177"/>
      <c r="I660" s="177"/>
      <c r="J660" s="165"/>
      <c r="K660" s="165"/>
      <c r="L660" s="165"/>
      <c r="M660" s="165"/>
      <c r="N660" s="165"/>
      <c r="O660" s="166"/>
      <c r="P660" s="166"/>
      <c r="Q660" s="166"/>
    </row>
    <row r="661" spans="2:17">
      <c r="B661" s="165"/>
      <c r="C661" s="165"/>
      <c r="D661" s="177"/>
      <c r="E661" s="177"/>
      <c r="F661" s="177"/>
      <c r="G661" s="177"/>
      <c r="H661" s="177"/>
      <c r="I661" s="177"/>
      <c r="J661" s="165"/>
      <c r="K661" s="165"/>
      <c r="L661" s="165"/>
      <c r="M661" s="165"/>
      <c r="N661" s="165"/>
      <c r="O661" s="166"/>
      <c r="P661" s="166"/>
      <c r="Q661" s="166"/>
    </row>
    <row r="662" spans="2:17">
      <c r="B662" s="165"/>
      <c r="C662" s="165"/>
      <c r="D662" s="177"/>
      <c r="E662" s="177"/>
      <c r="F662" s="177"/>
      <c r="G662" s="177"/>
      <c r="H662" s="177"/>
      <c r="I662" s="177"/>
      <c r="J662" s="165"/>
      <c r="K662" s="165"/>
      <c r="L662" s="165"/>
      <c r="M662" s="165"/>
      <c r="N662" s="165"/>
      <c r="O662" s="166"/>
      <c r="P662" s="166"/>
      <c r="Q662" s="166"/>
    </row>
    <row r="663" spans="2:17">
      <c r="B663" s="165"/>
      <c r="C663" s="165"/>
      <c r="D663" s="177"/>
      <c r="E663" s="177"/>
      <c r="F663" s="177"/>
      <c r="G663" s="177"/>
      <c r="H663" s="177"/>
      <c r="I663" s="177"/>
      <c r="J663" s="165"/>
      <c r="K663" s="165"/>
      <c r="L663" s="165"/>
      <c r="M663" s="165"/>
      <c r="N663" s="165"/>
      <c r="O663" s="166"/>
      <c r="P663" s="166"/>
      <c r="Q663" s="166"/>
    </row>
    <row r="664" spans="2:17">
      <c r="B664" s="165"/>
      <c r="C664" s="165"/>
      <c r="D664" s="177"/>
      <c r="E664" s="177"/>
      <c r="F664" s="177"/>
      <c r="G664" s="177"/>
      <c r="H664" s="177"/>
      <c r="I664" s="177"/>
      <c r="J664" s="165"/>
      <c r="K664" s="165"/>
      <c r="L664" s="165"/>
      <c r="M664" s="165"/>
      <c r="N664" s="165"/>
      <c r="O664" s="166"/>
      <c r="P664" s="166"/>
      <c r="Q664" s="166"/>
    </row>
    <row r="665" spans="2:17">
      <c r="B665" s="165"/>
      <c r="C665" s="165"/>
      <c r="D665" s="177"/>
      <c r="E665" s="177"/>
      <c r="F665" s="177"/>
      <c r="G665" s="177"/>
      <c r="H665" s="177"/>
      <c r="I665" s="177"/>
      <c r="J665" s="165"/>
      <c r="K665" s="165"/>
      <c r="L665" s="165"/>
      <c r="M665" s="165"/>
      <c r="N665" s="165"/>
      <c r="O665" s="166"/>
      <c r="P665" s="166"/>
      <c r="Q665" s="166"/>
    </row>
    <row r="666" spans="2:17">
      <c r="B666" s="165"/>
      <c r="C666" s="165"/>
      <c r="D666" s="177"/>
      <c r="E666" s="177"/>
      <c r="F666" s="177"/>
      <c r="G666" s="177"/>
      <c r="H666" s="177"/>
      <c r="I666" s="177"/>
      <c r="J666" s="165"/>
      <c r="K666" s="165"/>
      <c r="L666" s="165"/>
      <c r="M666" s="165"/>
      <c r="N666" s="165"/>
      <c r="O666" s="166"/>
      <c r="P666" s="166"/>
      <c r="Q666" s="166"/>
    </row>
    <row r="667" spans="2:17">
      <c r="B667" s="165"/>
      <c r="C667" s="165"/>
      <c r="D667" s="177"/>
      <c r="E667" s="177"/>
      <c r="F667" s="177"/>
      <c r="G667" s="177"/>
      <c r="H667" s="177"/>
      <c r="I667" s="177"/>
      <c r="J667" s="165"/>
      <c r="K667" s="165"/>
      <c r="L667" s="165"/>
      <c r="M667" s="165"/>
      <c r="N667" s="165"/>
      <c r="O667" s="166"/>
      <c r="P667" s="166"/>
      <c r="Q667" s="166"/>
    </row>
    <row r="668" spans="2:17">
      <c r="B668" s="165"/>
      <c r="C668" s="165"/>
      <c r="D668" s="177"/>
      <c r="E668" s="177"/>
      <c r="F668" s="177"/>
      <c r="G668" s="177"/>
      <c r="H668" s="177"/>
      <c r="I668" s="177"/>
      <c r="J668" s="165"/>
      <c r="K668" s="165"/>
      <c r="L668" s="165"/>
      <c r="M668" s="165"/>
      <c r="N668" s="165"/>
      <c r="O668" s="166"/>
      <c r="P668" s="166"/>
      <c r="Q668" s="166"/>
    </row>
    <row r="669" spans="2:17">
      <c r="B669" s="165"/>
      <c r="C669" s="165"/>
      <c r="D669" s="177"/>
      <c r="E669" s="177"/>
      <c r="F669" s="177"/>
      <c r="G669" s="177"/>
      <c r="H669" s="177"/>
      <c r="I669" s="177"/>
      <c r="J669" s="165"/>
      <c r="K669" s="165"/>
      <c r="L669" s="165"/>
      <c r="M669" s="165"/>
      <c r="N669" s="165"/>
      <c r="O669" s="166"/>
      <c r="P669" s="166"/>
      <c r="Q669" s="166"/>
    </row>
    <row r="670" spans="2:17">
      <c r="B670" s="165"/>
      <c r="C670" s="165"/>
      <c r="D670" s="177"/>
      <c r="E670" s="177"/>
      <c r="F670" s="177"/>
      <c r="G670" s="177"/>
      <c r="H670" s="177"/>
      <c r="I670" s="177"/>
      <c r="J670" s="165"/>
      <c r="K670" s="165"/>
      <c r="L670" s="165"/>
      <c r="M670" s="165"/>
      <c r="N670" s="165"/>
      <c r="O670" s="166"/>
      <c r="P670" s="166"/>
      <c r="Q670" s="166"/>
    </row>
    <row r="671" spans="2:17">
      <c r="B671" s="165"/>
      <c r="C671" s="165"/>
      <c r="D671" s="177"/>
      <c r="E671" s="177"/>
      <c r="F671" s="177"/>
      <c r="G671" s="177"/>
      <c r="H671" s="177"/>
      <c r="I671" s="177"/>
      <c r="J671" s="165"/>
      <c r="K671" s="165"/>
      <c r="L671" s="165"/>
      <c r="M671" s="165"/>
      <c r="N671" s="165"/>
      <c r="O671" s="166"/>
      <c r="P671" s="166"/>
      <c r="Q671" s="166"/>
    </row>
    <row r="672" spans="2:17">
      <c r="B672" s="165"/>
      <c r="C672" s="165"/>
      <c r="D672" s="177"/>
      <c r="E672" s="177"/>
      <c r="F672" s="177"/>
      <c r="G672" s="177"/>
      <c r="H672" s="177"/>
      <c r="I672" s="177"/>
      <c r="J672" s="165"/>
      <c r="K672" s="165"/>
      <c r="L672" s="165"/>
      <c r="M672" s="165"/>
      <c r="N672" s="165"/>
      <c r="O672" s="166"/>
      <c r="P672" s="166"/>
      <c r="Q672" s="166"/>
    </row>
    <row r="673" spans="2:17">
      <c r="B673" s="165"/>
      <c r="C673" s="165"/>
      <c r="D673" s="177"/>
      <c r="E673" s="177"/>
      <c r="F673" s="177"/>
      <c r="G673" s="177"/>
      <c r="H673" s="177"/>
      <c r="I673" s="177"/>
      <c r="J673" s="165"/>
      <c r="K673" s="165"/>
      <c r="L673" s="165"/>
      <c r="M673" s="165"/>
      <c r="N673" s="165"/>
      <c r="O673" s="166"/>
      <c r="P673" s="166"/>
      <c r="Q673" s="166"/>
    </row>
    <row r="674" spans="2:17">
      <c r="B674" s="165"/>
      <c r="C674" s="165"/>
      <c r="D674" s="177"/>
      <c r="E674" s="177"/>
      <c r="F674" s="177"/>
      <c r="G674" s="177"/>
      <c r="H674" s="177"/>
      <c r="I674" s="177"/>
      <c r="J674" s="165"/>
      <c r="K674" s="165"/>
      <c r="L674" s="165"/>
      <c r="M674" s="165"/>
      <c r="N674" s="165"/>
      <c r="O674" s="166"/>
      <c r="P674" s="166"/>
      <c r="Q674" s="166"/>
    </row>
    <row r="675" spans="2:17">
      <c r="B675" s="165"/>
      <c r="C675" s="165"/>
      <c r="D675" s="177"/>
      <c r="E675" s="177"/>
      <c r="F675" s="177"/>
      <c r="G675" s="177"/>
      <c r="H675" s="177"/>
      <c r="I675" s="177"/>
      <c r="J675" s="165"/>
      <c r="K675" s="165"/>
      <c r="L675" s="165"/>
      <c r="M675" s="165"/>
      <c r="N675" s="165"/>
      <c r="O675" s="166"/>
      <c r="P675" s="166"/>
      <c r="Q675" s="166"/>
    </row>
    <row r="676" spans="2:17">
      <c r="B676" s="165"/>
      <c r="C676" s="165"/>
      <c r="D676" s="177"/>
      <c r="E676" s="177"/>
      <c r="F676" s="177"/>
      <c r="G676" s="177"/>
      <c r="H676" s="177"/>
      <c r="I676" s="177"/>
      <c r="J676" s="165"/>
      <c r="K676" s="165"/>
      <c r="L676" s="165"/>
      <c r="M676" s="165"/>
      <c r="N676" s="165"/>
      <c r="O676" s="166"/>
      <c r="P676" s="166"/>
      <c r="Q676" s="166"/>
    </row>
    <row r="677" spans="2:17">
      <c r="B677" s="165"/>
      <c r="C677" s="165"/>
      <c r="D677" s="177"/>
      <c r="E677" s="177"/>
      <c r="F677" s="177"/>
      <c r="G677" s="177"/>
      <c r="H677" s="177"/>
      <c r="I677" s="177"/>
      <c r="J677" s="165"/>
      <c r="K677" s="165"/>
      <c r="L677" s="165"/>
      <c r="M677" s="165"/>
      <c r="N677" s="165"/>
      <c r="O677" s="166"/>
      <c r="P677" s="166"/>
      <c r="Q677" s="166"/>
    </row>
    <row r="678" spans="2:17">
      <c r="B678" s="165"/>
      <c r="C678" s="165"/>
      <c r="D678" s="177"/>
      <c r="E678" s="177"/>
      <c r="F678" s="177"/>
      <c r="G678" s="177"/>
      <c r="H678" s="177"/>
      <c r="I678" s="177"/>
      <c r="J678" s="165"/>
      <c r="K678" s="165"/>
      <c r="L678" s="165"/>
      <c r="M678" s="165"/>
      <c r="N678" s="165"/>
      <c r="O678" s="166"/>
      <c r="P678" s="166"/>
      <c r="Q678" s="166"/>
    </row>
    <row r="679" spans="2:17">
      <c r="B679" s="165"/>
      <c r="C679" s="165"/>
      <c r="D679" s="177"/>
      <c r="E679" s="177"/>
      <c r="F679" s="177"/>
      <c r="G679" s="177"/>
      <c r="H679" s="177"/>
      <c r="I679" s="177"/>
      <c r="J679" s="165"/>
      <c r="K679" s="165"/>
      <c r="L679" s="165"/>
      <c r="M679" s="165"/>
      <c r="N679" s="165"/>
      <c r="O679" s="166"/>
      <c r="P679" s="166"/>
      <c r="Q679" s="166"/>
    </row>
    <row r="680" spans="2:17">
      <c r="B680" s="165"/>
      <c r="C680" s="165"/>
      <c r="D680" s="177"/>
      <c r="E680" s="177"/>
      <c r="F680" s="177"/>
      <c r="G680" s="177"/>
      <c r="H680" s="177"/>
      <c r="I680" s="177"/>
      <c r="J680" s="165"/>
      <c r="K680" s="165"/>
      <c r="L680" s="165"/>
      <c r="M680" s="165"/>
      <c r="N680" s="165"/>
      <c r="O680" s="166"/>
      <c r="P680" s="166"/>
      <c r="Q680" s="166"/>
    </row>
    <row r="681" spans="2:17">
      <c r="B681" s="165"/>
      <c r="C681" s="165"/>
      <c r="D681" s="177"/>
      <c r="E681" s="177"/>
      <c r="F681" s="177"/>
      <c r="G681" s="177"/>
      <c r="H681" s="177"/>
      <c r="I681" s="177"/>
      <c r="J681" s="165"/>
      <c r="K681" s="165"/>
      <c r="L681" s="165"/>
      <c r="M681" s="165"/>
      <c r="N681" s="165"/>
      <c r="O681" s="166"/>
      <c r="P681" s="166"/>
      <c r="Q681" s="166"/>
    </row>
    <row r="682" spans="2:17">
      <c r="B682" s="165"/>
      <c r="C682" s="165"/>
      <c r="D682" s="177"/>
      <c r="E682" s="177"/>
      <c r="F682" s="177"/>
      <c r="G682" s="177"/>
      <c r="H682" s="177"/>
      <c r="I682" s="177"/>
      <c r="J682" s="165"/>
      <c r="K682" s="165"/>
      <c r="L682" s="165"/>
      <c r="M682" s="165"/>
      <c r="N682" s="165"/>
      <c r="O682" s="166"/>
      <c r="P682" s="166"/>
      <c r="Q682" s="166"/>
    </row>
    <row r="683" spans="2:17">
      <c r="B683" s="165"/>
      <c r="C683" s="165"/>
      <c r="D683" s="177"/>
      <c r="E683" s="177"/>
      <c r="F683" s="177"/>
      <c r="G683" s="177"/>
      <c r="H683" s="177"/>
      <c r="I683" s="177"/>
      <c r="J683" s="165"/>
      <c r="K683" s="165"/>
      <c r="L683" s="165"/>
      <c r="M683" s="165"/>
      <c r="N683" s="165"/>
      <c r="O683" s="166"/>
      <c r="P683" s="166"/>
      <c r="Q683" s="166"/>
    </row>
    <row r="684" spans="2:17">
      <c r="B684" s="165"/>
      <c r="C684" s="165"/>
      <c r="D684" s="177"/>
      <c r="E684" s="177"/>
      <c r="F684" s="177"/>
      <c r="G684" s="177"/>
      <c r="H684" s="177"/>
      <c r="I684" s="177"/>
      <c r="J684" s="165"/>
      <c r="K684" s="165"/>
      <c r="L684" s="165"/>
      <c r="M684" s="165"/>
      <c r="N684" s="165"/>
      <c r="O684" s="166"/>
      <c r="P684" s="166"/>
      <c r="Q684" s="166"/>
    </row>
    <row r="685" spans="2:17">
      <c r="B685" s="165"/>
      <c r="C685" s="165"/>
      <c r="D685" s="177"/>
      <c r="E685" s="177"/>
      <c r="F685" s="177"/>
      <c r="G685" s="177"/>
      <c r="H685" s="177"/>
      <c r="I685" s="177"/>
      <c r="J685" s="165"/>
      <c r="K685" s="165"/>
      <c r="L685" s="165"/>
      <c r="M685" s="165"/>
      <c r="N685" s="165"/>
      <c r="O685" s="166"/>
      <c r="P685" s="166"/>
      <c r="Q685" s="166"/>
    </row>
    <row r="686" spans="2:17">
      <c r="B686" s="165"/>
      <c r="C686" s="165"/>
      <c r="D686" s="177"/>
      <c r="E686" s="177"/>
      <c r="F686" s="177"/>
      <c r="G686" s="177"/>
      <c r="H686" s="177"/>
      <c r="I686" s="177"/>
      <c r="J686" s="165"/>
      <c r="K686" s="165"/>
      <c r="L686" s="165"/>
      <c r="M686" s="165"/>
      <c r="N686" s="165"/>
      <c r="O686" s="166"/>
      <c r="P686" s="166"/>
      <c r="Q686" s="166"/>
    </row>
    <row r="687" spans="2:17">
      <c r="B687" s="165"/>
      <c r="C687" s="165"/>
      <c r="D687" s="177"/>
      <c r="E687" s="177"/>
      <c r="F687" s="177"/>
      <c r="G687" s="177"/>
      <c r="H687" s="177"/>
      <c r="I687" s="177"/>
      <c r="J687" s="165"/>
      <c r="K687" s="165"/>
      <c r="L687" s="165"/>
      <c r="M687" s="165"/>
      <c r="N687" s="165"/>
      <c r="O687" s="166"/>
      <c r="P687" s="166"/>
      <c r="Q687" s="166"/>
    </row>
    <row r="688" spans="2:17">
      <c r="B688" s="165"/>
      <c r="C688" s="165"/>
      <c r="D688" s="177"/>
      <c r="E688" s="177"/>
      <c r="F688" s="177"/>
      <c r="G688" s="177"/>
      <c r="H688" s="177"/>
      <c r="I688" s="177"/>
      <c r="J688" s="165"/>
      <c r="K688" s="165"/>
      <c r="L688" s="165"/>
      <c r="M688" s="165"/>
      <c r="N688" s="165"/>
      <c r="O688" s="166"/>
      <c r="P688" s="166"/>
      <c r="Q688" s="166"/>
    </row>
    <row r="689" spans="2:17">
      <c r="B689" s="165"/>
      <c r="C689" s="165"/>
      <c r="D689" s="177"/>
      <c r="E689" s="177"/>
      <c r="F689" s="177"/>
      <c r="G689" s="177"/>
      <c r="H689" s="177"/>
      <c r="I689" s="177"/>
      <c r="J689" s="165"/>
      <c r="K689" s="165"/>
      <c r="L689" s="165"/>
      <c r="M689" s="165"/>
      <c r="N689" s="165"/>
      <c r="O689" s="166"/>
      <c r="P689" s="166"/>
      <c r="Q689" s="166"/>
    </row>
    <row r="690" spans="2:17">
      <c r="B690" s="165"/>
      <c r="C690" s="165"/>
      <c r="D690" s="177"/>
      <c r="E690" s="177"/>
      <c r="F690" s="177"/>
      <c r="G690" s="177"/>
      <c r="H690" s="177"/>
      <c r="I690" s="177"/>
      <c r="J690" s="165"/>
      <c r="K690" s="165"/>
      <c r="L690" s="165"/>
      <c r="M690" s="165"/>
      <c r="N690" s="165"/>
      <c r="O690" s="166"/>
      <c r="P690" s="166"/>
      <c r="Q690" s="166"/>
    </row>
    <row r="691" spans="2:17">
      <c r="B691" s="165"/>
      <c r="C691" s="165"/>
      <c r="D691" s="177"/>
      <c r="E691" s="177"/>
      <c r="F691" s="177"/>
      <c r="G691" s="177"/>
      <c r="H691" s="177"/>
      <c r="I691" s="177"/>
      <c r="J691" s="165"/>
      <c r="K691" s="165"/>
      <c r="L691" s="165"/>
      <c r="M691" s="165"/>
      <c r="N691" s="165"/>
      <c r="O691" s="166"/>
      <c r="P691" s="166"/>
      <c r="Q691" s="166"/>
    </row>
    <row r="692" spans="2:17">
      <c r="B692" s="165"/>
      <c r="C692" s="165"/>
      <c r="D692" s="177"/>
      <c r="E692" s="177"/>
      <c r="F692" s="177"/>
      <c r="G692" s="177"/>
      <c r="H692" s="177"/>
      <c r="I692" s="177"/>
      <c r="J692" s="165"/>
      <c r="K692" s="165"/>
      <c r="L692" s="165"/>
      <c r="M692" s="165"/>
      <c r="N692" s="165"/>
      <c r="O692" s="166"/>
      <c r="P692" s="166"/>
      <c r="Q692" s="166"/>
    </row>
    <row r="693" spans="2:17">
      <c r="B693" s="165"/>
      <c r="C693" s="165"/>
      <c r="D693" s="177"/>
      <c r="E693" s="177"/>
      <c r="F693" s="177"/>
      <c r="G693" s="177"/>
      <c r="H693" s="177"/>
      <c r="I693" s="177"/>
      <c r="J693" s="165"/>
      <c r="K693" s="165"/>
      <c r="L693" s="165"/>
      <c r="M693" s="165"/>
      <c r="N693" s="165"/>
      <c r="O693" s="166"/>
      <c r="P693" s="166"/>
      <c r="Q693" s="166"/>
    </row>
    <row r="694" spans="2:17">
      <c r="B694" s="165"/>
      <c r="C694" s="165"/>
      <c r="D694" s="177"/>
      <c r="E694" s="177"/>
      <c r="F694" s="177"/>
      <c r="G694" s="177"/>
      <c r="H694" s="177"/>
      <c r="I694" s="177"/>
      <c r="J694" s="165"/>
      <c r="K694" s="165"/>
      <c r="L694" s="165"/>
      <c r="M694" s="165"/>
      <c r="N694" s="165"/>
      <c r="O694" s="166"/>
      <c r="P694" s="166"/>
      <c r="Q694" s="166"/>
    </row>
    <row r="695" spans="2:17">
      <c r="B695" s="165"/>
      <c r="C695" s="165"/>
      <c r="D695" s="177"/>
      <c r="E695" s="177"/>
      <c r="F695" s="177"/>
      <c r="G695" s="177"/>
      <c r="H695" s="177"/>
      <c r="I695" s="177"/>
      <c r="J695" s="165"/>
      <c r="K695" s="165"/>
      <c r="L695" s="165"/>
      <c r="M695" s="165"/>
      <c r="N695" s="165"/>
      <c r="O695" s="166"/>
      <c r="P695" s="166"/>
      <c r="Q695" s="166"/>
    </row>
    <row r="696" spans="2:17">
      <c r="B696" s="165"/>
      <c r="C696" s="165"/>
      <c r="D696" s="177"/>
      <c r="E696" s="177"/>
      <c r="F696" s="177"/>
      <c r="G696" s="177"/>
      <c r="H696" s="177"/>
      <c r="I696" s="177"/>
      <c r="J696" s="165"/>
      <c r="K696" s="165"/>
      <c r="L696" s="165"/>
      <c r="M696" s="165"/>
      <c r="N696" s="165"/>
      <c r="O696" s="166"/>
      <c r="P696" s="166"/>
      <c r="Q696" s="166"/>
    </row>
    <row r="697" spans="2:17">
      <c r="B697" s="165"/>
      <c r="C697" s="165"/>
      <c r="D697" s="177"/>
      <c r="E697" s="177"/>
      <c r="F697" s="177"/>
      <c r="G697" s="177"/>
      <c r="H697" s="177"/>
      <c r="I697" s="177"/>
      <c r="J697" s="165"/>
      <c r="K697" s="165"/>
      <c r="L697" s="165"/>
      <c r="M697" s="165"/>
      <c r="N697" s="165"/>
      <c r="O697" s="166"/>
      <c r="P697" s="166"/>
      <c r="Q697" s="166"/>
    </row>
    <row r="698" spans="2:17">
      <c r="B698" s="165"/>
      <c r="C698" s="165"/>
      <c r="D698" s="177"/>
      <c r="E698" s="177"/>
      <c r="F698" s="177"/>
      <c r="G698" s="177"/>
      <c r="H698" s="177"/>
      <c r="I698" s="177"/>
      <c r="J698" s="165"/>
      <c r="K698" s="165"/>
      <c r="L698" s="165"/>
      <c r="M698" s="165"/>
      <c r="N698" s="165"/>
      <c r="O698" s="166"/>
      <c r="P698" s="166"/>
      <c r="Q698" s="166"/>
    </row>
    <row r="699" spans="2:17">
      <c r="B699" s="165"/>
      <c r="C699" s="165"/>
      <c r="D699" s="177"/>
      <c r="E699" s="177"/>
      <c r="F699" s="177"/>
      <c r="G699" s="177"/>
      <c r="H699" s="177"/>
      <c r="I699" s="177"/>
      <c r="J699" s="165"/>
      <c r="K699" s="165"/>
      <c r="L699" s="165"/>
      <c r="M699" s="165"/>
      <c r="N699" s="165"/>
      <c r="O699" s="166"/>
      <c r="P699" s="166"/>
      <c r="Q699" s="166"/>
    </row>
    <row r="700" spans="2:17">
      <c r="B700" s="165"/>
      <c r="C700" s="165"/>
      <c r="D700" s="177"/>
      <c r="E700" s="177"/>
      <c r="F700" s="177"/>
      <c r="G700" s="177"/>
      <c r="H700" s="177"/>
      <c r="I700" s="177"/>
      <c r="J700" s="165"/>
      <c r="K700" s="165"/>
      <c r="L700" s="165"/>
      <c r="M700" s="165"/>
      <c r="N700" s="165"/>
      <c r="O700" s="166"/>
      <c r="P700" s="166"/>
      <c r="Q700" s="166"/>
    </row>
    <row r="701" spans="2:17">
      <c r="B701" s="165"/>
      <c r="C701" s="165"/>
      <c r="D701" s="177"/>
      <c r="E701" s="177"/>
      <c r="F701" s="177"/>
      <c r="G701" s="177"/>
      <c r="H701" s="177"/>
      <c r="I701" s="177"/>
      <c r="J701" s="165"/>
      <c r="K701" s="165"/>
      <c r="L701" s="165"/>
      <c r="M701" s="165"/>
      <c r="N701" s="165"/>
      <c r="O701" s="166"/>
      <c r="P701" s="166"/>
      <c r="Q701" s="166"/>
    </row>
    <row r="702" spans="2:17">
      <c r="B702" s="165"/>
      <c r="C702" s="165"/>
      <c r="D702" s="177"/>
      <c r="E702" s="177"/>
      <c r="F702" s="177"/>
      <c r="G702" s="177"/>
      <c r="H702" s="177"/>
      <c r="I702" s="177"/>
      <c r="J702" s="165"/>
      <c r="K702" s="165"/>
      <c r="L702" s="165"/>
      <c r="M702" s="165"/>
      <c r="N702" s="165"/>
      <c r="O702" s="166"/>
      <c r="P702" s="166"/>
      <c r="Q702" s="166"/>
    </row>
    <row r="703" spans="2:17">
      <c r="B703" s="165"/>
      <c r="C703" s="165"/>
      <c r="D703" s="177"/>
      <c r="E703" s="177"/>
      <c r="F703" s="177"/>
      <c r="G703" s="177"/>
      <c r="H703" s="177"/>
      <c r="I703" s="177"/>
      <c r="J703" s="165"/>
      <c r="K703" s="165"/>
      <c r="L703" s="165"/>
      <c r="M703" s="165"/>
      <c r="N703" s="165"/>
      <c r="O703" s="166"/>
      <c r="P703" s="166"/>
      <c r="Q703" s="166"/>
    </row>
    <row r="704" spans="2:17">
      <c r="B704" s="165"/>
      <c r="C704" s="165"/>
      <c r="D704" s="177"/>
      <c r="E704" s="177"/>
      <c r="F704" s="177"/>
      <c r="G704" s="177"/>
      <c r="H704" s="177"/>
      <c r="I704" s="177"/>
      <c r="J704" s="165"/>
      <c r="K704" s="165"/>
      <c r="L704" s="165"/>
      <c r="M704" s="165"/>
      <c r="N704" s="165"/>
      <c r="O704" s="166"/>
      <c r="P704" s="166"/>
      <c r="Q704" s="166"/>
    </row>
    <row r="705" spans="2:17">
      <c r="B705" s="165"/>
      <c r="C705" s="165"/>
      <c r="D705" s="177"/>
      <c r="E705" s="177"/>
      <c r="F705" s="177"/>
      <c r="G705" s="177"/>
      <c r="H705" s="177"/>
      <c r="I705" s="177"/>
      <c r="J705" s="165"/>
      <c r="K705" s="165"/>
      <c r="L705" s="165"/>
      <c r="M705" s="165"/>
      <c r="N705" s="165"/>
      <c r="O705" s="166"/>
      <c r="P705" s="166"/>
      <c r="Q705" s="166"/>
    </row>
    <row r="706" spans="2:17">
      <c r="B706" s="165"/>
      <c r="C706" s="165"/>
      <c r="D706" s="177"/>
      <c r="E706" s="177"/>
      <c r="F706" s="177"/>
      <c r="G706" s="177"/>
      <c r="H706" s="177"/>
      <c r="I706" s="177"/>
      <c r="J706" s="165"/>
      <c r="K706" s="165"/>
      <c r="L706" s="165"/>
      <c r="M706" s="165"/>
      <c r="N706" s="165"/>
      <c r="O706" s="166"/>
      <c r="P706" s="166"/>
      <c r="Q706" s="166"/>
    </row>
    <row r="707" spans="2:17">
      <c r="B707" s="165"/>
      <c r="C707" s="165"/>
      <c r="D707" s="177"/>
      <c r="E707" s="177"/>
      <c r="F707" s="177"/>
      <c r="G707" s="177"/>
      <c r="H707" s="177"/>
      <c r="I707" s="177"/>
      <c r="J707" s="165"/>
      <c r="K707" s="165"/>
      <c r="L707" s="165"/>
      <c r="M707" s="165"/>
      <c r="N707" s="165"/>
      <c r="O707" s="166"/>
      <c r="P707" s="166"/>
      <c r="Q707" s="166"/>
    </row>
    <row r="708" spans="2:17">
      <c r="B708" s="165"/>
      <c r="C708" s="165"/>
      <c r="D708" s="177"/>
      <c r="E708" s="177"/>
      <c r="F708" s="177"/>
      <c r="G708" s="177"/>
      <c r="H708" s="177"/>
      <c r="I708" s="177"/>
      <c r="J708" s="165"/>
      <c r="K708" s="165"/>
      <c r="L708" s="165"/>
      <c r="M708" s="165"/>
      <c r="N708" s="165"/>
      <c r="O708" s="166"/>
      <c r="P708" s="166"/>
      <c r="Q708" s="166"/>
    </row>
    <row r="709" spans="2:17">
      <c r="B709" s="165"/>
      <c r="C709" s="165"/>
      <c r="D709" s="177"/>
      <c r="E709" s="177"/>
      <c r="F709" s="177"/>
      <c r="G709" s="177"/>
      <c r="H709" s="177"/>
      <c r="I709" s="177"/>
      <c r="J709" s="165"/>
      <c r="K709" s="165"/>
      <c r="L709" s="165"/>
      <c r="M709" s="165"/>
      <c r="N709" s="165"/>
      <c r="O709" s="166"/>
      <c r="P709" s="166"/>
      <c r="Q709" s="166"/>
    </row>
    <row r="710" spans="2:17">
      <c r="B710" s="165"/>
      <c r="C710" s="165"/>
      <c r="D710" s="177"/>
      <c r="E710" s="177"/>
      <c r="F710" s="177"/>
      <c r="G710" s="177"/>
      <c r="H710" s="177"/>
      <c r="I710" s="177"/>
      <c r="J710" s="165"/>
      <c r="K710" s="165"/>
      <c r="L710" s="165"/>
      <c r="M710" s="165"/>
      <c r="N710" s="165"/>
      <c r="O710" s="166"/>
      <c r="P710" s="166"/>
      <c r="Q710" s="166"/>
    </row>
    <row r="711" spans="2:17">
      <c r="B711" s="165"/>
      <c r="C711" s="165"/>
      <c r="D711" s="177"/>
      <c r="E711" s="177"/>
      <c r="F711" s="177"/>
      <c r="G711" s="177"/>
      <c r="H711" s="177"/>
      <c r="I711" s="177"/>
      <c r="J711" s="165"/>
      <c r="K711" s="165"/>
      <c r="L711" s="165"/>
      <c r="M711" s="165"/>
      <c r="N711" s="165"/>
      <c r="O711" s="166"/>
      <c r="P711" s="166"/>
      <c r="Q711" s="166"/>
    </row>
    <row r="712" spans="2:17">
      <c r="B712" s="165"/>
      <c r="C712" s="165"/>
      <c r="D712" s="177"/>
      <c r="E712" s="177"/>
      <c r="F712" s="177"/>
      <c r="G712" s="177"/>
      <c r="H712" s="177"/>
      <c r="I712" s="177"/>
      <c r="J712" s="165"/>
      <c r="K712" s="165"/>
      <c r="L712" s="165"/>
      <c r="M712" s="165"/>
      <c r="N712" s="165"/>
      <c r="O712" s="166"/>
      <c r="P712" s="166"/>
      <c r="Q712" s="166"/>
    </row>
    <row r="713" spans="2:17">
      <c r="B713" s="165"/>
      <c r="C713" s="165"/>
      <c r="D713" s="177"/>
      <c r="E713" s="177"/>
      <c r="F713" s="177"/>
      <c r="G713" s="177"/>
      <c r="H713" s="177"/>
      <c r="I713" s="177"/>
      <c r="J713" s="165"/>
      <c r="K713" s="165"/>
      <c r="L713" s="165"/>
      <c r="M713" s="165"/>
      <c r="N713" s="165"/>
      <c r="O713" s="166"/>
      <c r="P713" s="166"/>
      <c r="Q713" s="166"/>
    </row>
    <row r="714" spans="2:17">
      <c r="B714" s="165"/>
      <c r="C714" s="165"/>
      <c r="D714" s="177"/>
      <c r="E714" s="177"/>
      <c r="F714" s="177"/>
      <c r="G714" s="177"/>
      <c r="H714" s="177"/>
      <c r="I714" s="177"/>
      <c r="J714" s="165"/>
      <c r="K714" s="165"/>
      <c r="L714" s="165"/>
      <c r="M714" s="165"/>
      <c r="N714" s="165"/>
      <c r="O714" s="166"/>
      <c r="P714" s="166"/>
      <c r="Q714" s="166"/>
    </row>
    <row r="715" spans="2:17">
      <c r="B715" s="165"/>
      <c r="C715" s="165"/>
      <c r="D715" s="177"/>
      <c r="E715" s="177"/>
      <c r="F715" s="177"/>
      <c r="G715" s="177"/>
      <c r="H715" s="177"/>
      <c r="I715" s="177"/>
      <c r="J715" s="165"/>
      <c r="K715" s="165"/>
      <c r="L715" s="165"/>
      <c r="M715" s="165"/>
      <c r="N715" s="165"/>
      <c r="O715" s="166"/>
      <c r="P715" s="166"/>
      <c r="Q715" s="166"/>
    </row>
    <row r="716" spans="2:17">
      <c r="B716" s="165"/>
      <c r="C716" s="165"/>
      <c r="D716" s="177"/>
      <c r="E716" s="177"/>
      <c r="F716" s="177"/>
      <c r="G716" s="177"/>
      <c r="H716" s="177"/>
      <c r="I716" s="177"/>
      <c r="J716" s="165"/>
      <c r="K716" s="165"/>
      <c r="L716" s="165"/>
      <c r="M716" s="165"/>
      <c r="N716" s="165"/>
      <c r="O716" s="166"/>
      <c r="P716" s="166"/>
      <c r="Q716" s="166"/>
    </row>
    <row r="717" spans="2:17">
      <c r="B717" s="165"/>
      <c r="C717" s="165"/>
      <c r="D717" s="177"/>
      <c r="E717" s="177"/>
      <c r="F717" s="177"/>
      <c r="G717" s="177"/>
      <c r="H717" s="177"/>
      <c r="I717" s="177"/>
      <c r="J717" s="165"/>
      <c r="K717" s="165"/>
      <c r="L717" s="165"/>
      <c r="M717" s="165"/>
      <c r="N717" s="165"/>
      <c r="O717" s="166"/>
      <c r="P717" s="166"/>
      <c r="Q717" s="166"/>
    </row>
    <row r="718" spans="2:17">
      <c r="B718" s="165"/>
      <c r="C718" s="165"/>
      <c r="D718" s="177"/>
      <c r="E718" s="177"/>
      <c r="F718" s="177"/>
      <c r="G718" s="177"/>
      <c r="H718" s="177"/>
      <c r="I718" s="177"/>
      <c r="J718" s="165"/>
      <c r="K718" s="165"/>
      <c r="L718" s="165"/>
      <c r="M718" s="165"/>
      <c r="N718" s="165"/>
      <c r="O718" s="166"/>
      <c r="P718" s="166"/>
      <c r="Q718" s="166"/>
    </row>
    <row r="719" spans="2:17">
      <c r="B719" s="165"/>
      <c r="C719" s="165"/>
      <c r="D719" s="177"/>
      <c r="E719" s="177"/>
      <c r="F719" s="177"/>
      <c r="G719" s="177"/>
      <c r="H719" s="177"/>
      <c r="I719" s="177"/>
      <c r="J719" s="165"/>
      <c r="K719" s="165"/>
      <c r="L719" s="165"/>
      <c r="M719" s="165"/>
      <c r="N719" s="165"/>
      <c r="O719" s="166"/>
      <c r="P719" s="166"/>
      <c r="Q719" s="166"/>
    </row>
    <row r="720" spans="2:17">
      <c r="B720" s="165"/>
      <c r="C720" s="165"/>
      <c r="D720" s="177"/>
      <c r="E720" s="177"/>
      <c r="F720" s="177"/>
      <c r="G720" s="177"/>
      <c r="H720" s="177"/>
      <c r="I720" s="177"/>
      <c r="J720" s="165"/>
      <c r="K720" s="165"/>
      <c r="L720" s="165"/>
      <c r="M720" s="165"/>
      <c r="N720" s="165"/>
      <c r="O720" s="166"/>
      <c r="P720" s="166"/>
      <c r="Q720" s="166"/>
    </row>
    <row r="721" spans="2:17">
      <c r="B721" s="165"/>
      <c r="C721" s="165"/>
      <c r="D721" s="177"/>
      <c r="E721" s="177"/>
      <c r="F721" s="177"/>
      <c r="G721" s="177"/>
      <c r="H721" s="177"/>
      <c r="I721" s="177"/>
      <c r="J721" s="165"/>
      <c r="K721" s="165"/>
      <c r="L721" s="165"/>
      <c r="M721" s="165"/>
      <c r="N721" s="165"/>
      <c r="O721" s="166"/>
      <c r="P721" s="166"/>
      <c r="Q721" s="166"/>
    </row>
    <row r="722" spans="2:17">
      <c r="B722" s="165"/>
      <c r="C722" s="165"/>
      <c r="D722" s="177"/>
      <c r="E722" s="177"/>
      <c r="F722" s="177"/>
      <c r="G722" s="177"/>
      <c r="H722" s="177"/>
      <c r="I722" s="177"/>
      <c r="J722" s="165"/>
      <c r="K722" s="165"/>
      <c r="L722" s="165"/>
      <c r="M722" s="165"/>
      <c r="N722" s="165"/>
      <c r="O722" s="166"/>
      <c r="P722" s="166"/>
      <c r="Q722" s="166"/>
    </row>
    <row r="723" spans="2:17">
      <c r="B723" s="165"/>
      <c r="C723" s="165"/>
      <c r="D723" s="177"/>
      <c r="E723" s="177"/>
      <c r="F723" s="177"/>
      <c r="G723" s="177"/>
      <c r="H723" s="177"/>
      <c r="I723" s="177"/>
      <c r="J723" s="165"/>
      <c r="K723" s="165"/>
      <c r="L723" s="165"/>
      <c r="M723" s="165"/>
      <c r="N723" s="165"/>
      <c r="O723" s="166"/>
      <c r="P723" s="166"/>
      <c r="Q723" s="166"/>
    </row>
    <row r="724" spans="2:17">
      <c r="B724" s="165"/>
      <c r="C724" s="165"/>
      <c r="D724" s="177"/>
      <c r="E724" s="177"/>
      <c r="F724" s="177"/>
      <c r="G724" s="177"/>
      <c r="H724" s="177"/>
      <c r="I724" s="177"/>
      <c r="J724" s="165"/>
      <c r="K724" s="165"/>
      <c r="L724" s="165"/>
      <c r="M724" s="165"/>
      <c r="N724" s="165"/>
      <c r="O724" s="166"/>
      <c r="P724" s="166"/>
      <c r="Q724" s="166"/>
    </row>
    <row r="725" spans="2:17">
      <c r="B725" s="165"/>
      <c r="C725" s="165"/>
      <c r="D725" s="177"/>
      <c r="E725" s="177"/>
      <c r="F725" s="177"/>
      <c r="G725" s="177"/>
      <c r="H725" s="177"/>
      <c r="I725" s="177"/>
      <c r="J725" s="165"/>
      <c r="K725" s="165"/>
      <c r="L725" s="165"/>
      <c r="M725" s="165"/>
      <c r="N725" s="165"/>
      <c r="O725" s="166"/>
      <c r="P725" s="166"/>
      <c r="Q725" s="166"/>
    </row>
    <row r="726" spans="2:17">
      <c r="B726" s="165"/>
      <c r="C726" s="165"/>
      <c r="D726" s="177"/>
      <c r="E726" s="177"/>
      <c r="F726" s="177"/>
      <c r="G726" s="177"/>
      <c r="H726" s="177"/>
      <c r="I726" s="177"/>
      <c r="J726" s="165"/>
      <c r="K726" s="165"/>
      <c r="L726" s="165"/>
      <c r="M726" s="165"/>
      <c r="N726" s="165"/>
      <c r="O726" s="166"/>
      <c r="P726" s="166"/>
      <c r="Q726" s="166"/>
    </row>
    <row r="727" spans="2:17">
      <c r="B727" s="165"/>
      <c r="C727" s="165"/>
      <c r="D727" s="177"/>
      <c r="E727" s="177"/>
      <c r="F727" s="177"/>
      <c r="G727" s="177"/>
      <c r="H727" s="177"/>
      <c r="I727" s="177"/>
      <c r="J727" s="165"/>
      <c r="K727" s="165"/>
      <c r="L727" s="165"/>
      <c r="M727" s="165"/>
      <c r="N727" s="165"/>
      <c r="O727" s="166"/>
      <c r="P727" s="166"/>
      <c r="Q727" s="166"/>
    </row>
    <row r="728" spans="2:17">
      <c r="B728" s="165"/>
      <c r="C728" s="165"/>
      <c r="D728" s="177"/>
      <c r="E728" s="177"/>
      <c r="F728" s="177"/>
      <c r="G728" s="177"/>
      <c r="H728" s="177"/>
      <c r="I728" s="177"/>
      <c r="J728" s="165"/>
      <c r="K728" s="165"/>
      <c r="L728" s="165"/>
      <c r="M728" s="165"/>
      <c r="N728" s="165"/>
      <c r="O728" s="166"/>
      <c r="P728" s="166"/>
      <c r="Q728" s="166"/>
    </row>
    <row r="729" spans="2:17">
      <c r="B729" s="165"/>
      <c r="C729" s="165"/>
      <c r="D729" s="177"/>
      <c r="E729" s="177"/>
      <c r="F729" s="177"/>
      <c r="G729" s="177"/>
      <c r="H729" s="177"/>
      <c r="I729" s="177"/>
      <c r="J729" s="165"/>
      <c r="K729" s="165"/>
      <c r="L729" s="165"/>
      <c r="M729" s="165"/>
      <c r="N729" s="165"/>
      <c r="O729" s="166"/>
      <c r="P729" s="166"/>
      <c r="Q729" s="166"/>
    </row>
    <row r="730" spans="2:17">
      <c r="B730" s="165"/>
      <c r="C730" s="165"/>
      <c r="D730" s="177"/>
      <c r="E730" s="177"/>
      <c r="F730" s="177"/>
      <c r="G730" s="177"/>
      <c r="H730" s="177"/>
      <c r="I730" s="177"/>
      <c r="J730" s="165"/>
      <c r="K730" s="165"/>
      <c r="L730" s="165"/>
      <c r="M730" s="165"/>
      <c r="N730" s="165"/>
      <c r="O730" s="166"/>
      <c r="P730" s="166"/>
      <c r="Q730" s="166"/>
    </row>
    <row r="731" spans="2:17">
      <c r="B731" s="165"/>
      <c r="C731" s="165"/>
      <c r="D731" s="177"/>
      <c r="E731" s="177"/>
      <c r="F731" s="177"/>
      <c r="G731" s="177"/>
      <c r="H731" s="177"/>
      <c r="I731" s="177"/>
      <c r="J731" s="165"/>
      <c r="K731" s="165"/>
      <c r="L731" s="165"/>
      <c r="M731" s="165"/>
      <c r="N731" s="165"/>
      <c r="O731" s="166"/>
      <c r="P731" s="166"/>
      <c r="Q731" s="166"/>
    </row>
    <row r="732" spans="2:17">
      <c r="B732" s="165"/>
      <c r="C732" s="165"/>
      <c r="D732" s="177"/>
      <c r="E732" s="177"/>
      <c r="F732" s="177"/>
      <c r="G732" s="177"/>
      <c r="H732" s="177"/>
      <c r="I732" s="177"/>
      <c r="J732" s="165"/>
      <c r="K732" s="165"/>
      <c r="L732" s="165"/>
      <c r="M732" s="165"/>
      <c r="N732" s="165"/>
      <c r="O732" s="166"/>
      <c r="P732" s="166"/>
      <c r="Q732" s="166"/>
    </row>
    <row r="733" spans="2:17">
      <c r="B733" s="165"/>
      <c r="C733" s="165"/>
      <c r="D733" s="177"/>
      <c r="E733" s="177"/>
      <c r="F733" s="177"/>
      <c r="G733" s="177"/>
      <c r="H733" s="177"/>
      <c r="I733" s="177"/>
      <c r="J733" s="165"/>
      <c r="K733" s="165"/>
      <c r="L733" s="165"/>
      <c r="M733" s="165"/>
      <c r="N733" s="165"/>
      <c r="O733" s="166"/>
      <c r="P733" s="166"/>
      <c r="Q733" s="166"/>
    </row>
    <row r="734" spans="2:17">
      <c r="B734" s="165"/>
      <c r="C734" s="165"/>
      <c r="D734" s="177"/>
      <c r="E734" s="177"/>
      <c r="F734" s="177"/>
      <c r="G734" s="177"/>
      <c r="H734" s="177"/>
      <c r="I734" s="177"/>
      <c r="J734" s="165"/>
      <c r="K734" s="165"/>
      <c r="L734" s="165"/>
      <c r="M734" s="165"/>
      <c r="N734" s="165"/>
      <c r="O734" s="166"/>
      <c r="P734" s="166"/>
      <c r="Q734" s="166"/>
    </row>
    <row r="735" spans="2:17">
      <c r="B735" s="165"/>
      <c r="C735" s="165"/>
      <c r="D735" s="177"/>
      <c r="E735" s="177"/>
      <c r="F735" s="177"/>
      <c r="G735" s="177"/>
      <c r="H735" s="177"/>
      <c r="I735" s="177"/>
      <c r="J735" s="165"/>
      <c r="K735" s="165"/>
      <c r="L735" s="165"/>
      <c r="M735" s="165"/>
      <c r="N735" s="165"/>
      <c r="O735" s="166"/>
      <c r="P735" s="166"/>
      <c r="Q735" s="166"/>
    </row>
    <row r="736" spans="2:17">
      <c r="B736" s="165"/>
      <c r="C736" s="165"/>
      <c r="D736" s="177"/>
      <c r="E736" s="177"/>
      <c r="F736" s="177"/>
      <c r="G736" s="177"/>
      <c r="H736" s="177"/>
      <c r="I736" s="177"/>
      <c r="J736" s="165"/>
      <c r="K736" s="165"/>
      <c r="L736" s="165"/>
      <c r="M736" s="165"/>
      <c r="N736" s="165"/>
      <c r="O736" s="166"/>
      <c r="P736" s="166"/>
      <c r="Q736" s="166"/>
    </row>
    <row r="737" spans="2:17">
      <c r="B737" s="165"/>
      <c r="C737" s="165"/>
      <c r="D737" s="177"/>
      <c r="E737" s="177"/>
      <c r="F737" s="177"/>
      <c r="G737" s="177"/>
      <c r="H737" s="177"/>
      <c r="I737" s="177"/>
      <c r="J737" s="165"/>
      <c r="K737" s="165"/>
      <c r="L737" s="165"/>
      <c r="M737" s="165"/>
      <c r="N737" s="165"/>
      <c r="O737" s="166"/>
      <c r="P737" s="166"/>
      <c r="Q737" s="166"/>
    </row>
    <row r="738" spans="2:17">
      <c r="B738" s="165"/>
      <c r="C738" s="165"/>
      <c r="D738" s="177"/>
      <c r="E738" s="177"/>
      <c r="F738" s="177"/>
      <c r="G738" s="177"/>
      <c r="H738" s="177"/>
      <c r="I738" s="177"/>
      <c r="J738" s="165"/>
      <c r="K738" s="165"/>
      <c r="L738" s="165"/>
      <c r="M738" s="165"/>
      <c r="N738" s="165"/>
      <c r="O738" s="166"/>
      <c r="P738" s="166"/>
      <c r="Q738" s="166"/>
    </row>
    <row r="739" spans="2:17">
      <c r="B739" s="165"/>
      <c r="C739" s="165"/>
      <c r="D739" s="177"/>
      <c r="E739" s="177"/>
      <c r="F739" s="177"/>
      <c r="G739" s="177"/>
      <c r="H739" s="177"/>
      <c r="I739" s="177"/>
      <c r="J739" s="165"/>
      <c r="K739" s="165"/>
      <c r="L739" s="165"/>
      <c r="M739" s="165"/>
      <c r="N739" s="165"/>
      <c r="O739" s="166"/>
      <c r="P739" s="166"/>
      <c r="Q739" s="166"/>
    </row>
    <row r="740" spans="2:17">
      <c r="B740" s="165"/>
      <c r="C740" s="165"/>
      <c r="D740" s="177"/>
      <c r="E740" s="177"/>
      <c r="F740" s="177"/>
      <c r="G740" s="177"/>
      <c r="H740" s="177"/>
      <c r="I740" s="177"/>
      <c r="J740" s="165"/>
      <c r="K740" s="165"/>
      <c r="L740" s="165"/>
      <c r="M740" s="165"/>
      <c r="N740" s="165"/>
      <c r="O740" s="166"/>
      <c r="P740" s="166"/>
      <c r="Q740" s="166"/>
    </row>
    <row r="741" spans="2:17">
      <c r="B741" s="165"/>
      <c r="C741" s="165"/>
      <c r="D741" s="177"/>
      <c r="E741" s="177"/>
      <c r="F741" s="177"/>
      <c r="G741" s="177"/>
      <c r="H741" s="177"/>
      <c r="I741" s="177"/>
      <c r="J741" s="165"/>
      <c r="K741" s="165"/>
      <c r="L741" s="165"/>
      <c r="M741" s="165"/>
      <c r="N741" s="165"/>
      <c r="O741" s="166"/>
      <c r="P741" s="166"/>
      <c r="Q741" s="166"/>
    </row>
    <row r="742" spans="2:17">
      <c r="B742" s="165"/>
      <c r="C742" s="165"/>
      <c r="D742" s="177"/>
      <c r="E742" s="177"/>
      <c r="F742" s="177"/>
      <c r="G742" s="177"/>
      <c r="H742" s="177"/>
      <c r="I742" s="177"/>
      <c r="J742" s="165"/>
      <c r="K742" s="165"/>
      <c r="L742" s="165"/>
      <c r="M742" s="165"/>
      <c r="N742" s="165"/>
      <c r="O742" s="166"/>
      <c r="P742" s="166"/>
      <c r="Q742" s="166"/>
    </row>
    <row r="743" spans="2:17">
      <c r="B743" s="165"/>
      <c r="C743" s="165"/>
      <c r="D743" s="177"/>
      <c r="E743" s="177"/>
      <c r="F743" s="177"/>
      <c r="G743" s="177"/>
      <c r="H743" s="177"/>
      <c r="I743" s="177"/>
      <c r="J743" s="165"/>
      <c r="K743" s="165"/>
      <c r="L743" s="165"/>
      <c r="M743" s="165"/>
      <c r="N743" s="165"/>
      <c r="O743" s="166"/>
      <c r="P743" s="166"/>
      <c r="Q743" s="166"/>
    </row>
    <row r="744" spans="2:17">
      <c r="B744" s="165"/>
      <c r="C744" s="165"/>
      <c r="D744" s="177"/>
      <c r="E744" s="177"/>
      <c r="F744" s="177"/>
      <c r="G744" s="177"/>
      <c r="H744" s="177"/>
      <c r="I744" s="177"/>
      <c r="J744" s="165"/>
      <c r="K744" s="165"/>
      <c r="L744" s="165"/>
      <c r="M744" s="165"/>
      <c r="N744" s="165"/>
      <c r="O744" s="166"/>
      <c r="P744" s="166"/>
      <c r="Q744" s="166"/>
    </row>
    <row r="745" spans="2:17">
      <c r="B745" s="165"/>
      <c r="C745" s="165"/>
      <c r="D745" s="177"/>
      <c r="E745" s="177"/>
      <c r="F745" s="177"/>
      <c r="G745" s="177"/>
      <c r="H745" s="177"/>
      <c r="I745" s="177"/>
      <c r="J745" s="165"/>
      <c r="K745" s="165"/>
      <c r="L745" s="165"/>
      <c r="M745" s="165"/>
      <c r="N745" s="165"/>
      <c r="O745" s="166"/>
      <c r="P745" s="166"/>
      <c r="Q745" s="166"/>
    </row>
    <row r="746" spans="2:17">
      <c r="B746" s="165"/>
      <c r="C746" s="165"/>
      <c r="D746" s="177"/>
      <c r="E746" s="177"/>
      <c r="F746" s="177"/>
      <c r="G746" s="177"/>
      <c r="H746" s="177"/>
      <c r="I746" s="177"/>
      <c r="J746" s="165"/>
      <c r="K746" s="165"/>
      <c r="L746" s="165"/>
      <c r="M746" s="165"/>
      <c r="N746" s="165"/>
      <c r="O746" s="166"/>
      <c r="P746" s="166"/>
      <c r="Q746" s="166"/>
    </row>
    <row r="747" spans="2:17">
      <c r="B747" s="165"/>
      <c r="C747" s="165"/>
      <c r="D747" s="177"/>
      <c r="E747" s="177"/>
      <c r="F747" s="177"/>
      <c r="G747" s="177"/>
      <c r="H747" s="177"/>
      <c r="I747" s="177"/>
      <c r="J747" s="165"/>
      <c r="K747" s="165"/>
      <c r="L747" s="165"/>
      <c r="M747" s="165"/>
      <c r="N747" s="165"/>
      <c r="O747" s="166"/>
      <c r="P747" s="166"/>
      <c r="Q747" s="166"/>
    </row>
    <row r="748" spans="2:17">
      <c r="B748" s="165"/>
      <c r="C748" s="165"/>
      <c r="D748" s="177"/>
      <c r="E748" s="177"/>
      <c r="F748" s="177"/>
      <c r="G748" s="177"/>
      <c r="H748" s="177"/>
      <c r="I748" s="177"/>
      <c r="J748" s="165"/>
      <c r="K748" s="165"/>
      <c r="L748" s="165"/>
      <c r="M748" s="165"/>
      <c r="N748" s="165"/>
      <c r="O748" s="166"/>
      <c r="P748" s="166"/>
      <c r="Q748" s="166"/>
    </row>
    <row r="749" spans="2:17">
      <c r="B749" s="165"/>
      <c r="C749" s="165"/>
      <c r="D749" s="177"/>
      <c r="E749" s="177"/>
      <c r="F749" s="177"/>
      <c r="G749" s="177"/>
      <c r="H749" s="177"/>
      <c r="I749" s="177"/>
      <c r="J749" s="165"/>
      <c r="K749" s="165"/>
      <c r="L749" s="165"/>
      <c r="M749" s="165"/>
      <c r="N749" s="165"/>
      <c r="O749" s="166"/>
      <c r="P749" s="166"/>
      <c r="Q749" s="166"/>
    </row>
    <row r="750" spans="2:17">
      <c r="B750" s="165"/>
      <c r="C750" s="165"/>
      <c r="D750" s="177"/>
      <c r="E750" s="177"/>
      <c r="F750" s="177"/>
      <c r="G750" s="177"/>
      <c r="H750" s="177"/>
      <c r="I750" s="177"/>
      <c r="J750" s="165"/>
      <c r="K750" s="165"/>
      <c r="L750" s="165"/>
      <c r="M750" s="165"/>
      <c r="N750" s="165"/>
      <c r="O750" s="166"/>
      <c r="P750" s="166"/>
      <c r="Q750" s="166"/>
    </row>
    <row r="751" spans="2:17">
      <c r="B751" s="165"/>
      <c r="C751" s="165"/>
      <c r="D751" s="177"/>
      <c r="E751" s="177"/>
      <c r="F751" s="177"/>
      <c r="G751" s="177"/>
      <c r="H751" s="177"/>
      <c r="I751" s="177"/>
      <c r="J751" s="165"/>
      <c r="K751" s="165"/>
      <c r="L751" s="165"/>
      <c r="M751" s="165"/>
      <c r="N751" s="165"/>
      <c r="O751" s="166"/>
      <c r="P751" s="166"/>
      <c r="Q751" s="166"/>
    </row>
    <row r="752" spans="2:17">
      <c r="B752" s="165"/>
      <c r="C752" s="165"/>
      <c r="D752" s="177"/>
      <c r="E752" s="177"/>
      <c r="F752" s="177"/>
      <c r="G752" s="177"/>
      <c r="H752" s="177"/>
      <c r="I752" s="177"/>
      <c r="J752" s="165"/>
      <c r="K752" s="165"/>
      <c r="L752" s="165"/>
      <c r="M752" s="165"/>
      <c r="N752" s="165"/>
      <c r="O752" s="166"/>
      <c r="P752" s="166"/>
      <c r="Q752" s="166"/>
    </row>
    <row r="753" spans="2:17">
      <c r="B753" s="165"/>
      <c r="C753" s="165"/>
      <c r="D753" s="177"/>
      <c r="E753" s="177"/>
      <c r="F753" s="177"/>
      <c r="G753" s="177"/>
      <c r="H753" s="177"/>
      <c r="I753" s="177"/>
      <c r="J753" s="165"/>
      <c r="K753" s="165"/>
      <c r="L753" s="165"/>
      <c r="M753" s="165"/>
      <c r="N753" s="165"/>
      <c r="O753" s="166"/>
      <c r="P753" s="166"/>
      <c r="Q753" s="166"/>
    </row>
    <row r="754" spans="2:17">
      <c r="B754" s="165"/>
      <c r="C754" s="165"/>
      <c r="D754" s="177"/>
      <c r="E754" s="177"/>
      <c r="F754" s="177"/>
      <c r="G754" s="177"/>
      <c r="H754" s="177"/>
      <c r="I754" s="177"/>
      <c r="J754" s="165"/>
      <c r="K754" s="165"/>
      <c r="L754" s="165"/>
      <c r="M754" s="165"/>
      <c r="N754" s="165"/>
      <c r="O754" s="166"/>
      <c r="P754" s="166"/>
      <c r="Q754" s="166"/>
    </row>
    <row r="755" spans="2:17">
      <c r="B755" s="165"/>
      <c r="C755" s="165"/>
      <c r="D755" s="177"/>
      <c r="E755" s="177"/>
      <c r="F755" s="177"/>
      <c r="G755" s="177"/>
      <c r="H755" s="177"/>
      <c r="I755" s="177"/>
      <c r="J755" s="165"/>
      <c r="K755" s="165"/>
      <c r="L755" s="165"/>
      <c r="M755" s="165"/>
      <c r="N755" s="165"/>
      <c r="O755" s="166"/>
      <c r="P755" s="166"/>
      <c r="Q755" s="166"/>
    </row>
    <row r="756" spans="2:17">
      <c r="B756" s="165"/>
      <c r="C756" s="165"/>
      <c r="D756" s="177"/>
      <c r="E756" s="177"/>
      <c r="F756" s="177"/>
      <c r="G756" s="177"/>
      <c r="H756" s="177"/>
      <c r="I756" s="177"/>
      <c r="J756" s="165"/>
      <c r="K756" s="165"/>
      <c r="L756" s="165"/>
      <c r="M756" s="165"/>
      <c r="N756" s="165"/>
      <c r="O756" s="166"/>
      <c r="P756" s="166"/>
      <c r="Q756" s="166"/>
    </row>
    <row r="757" spans="2:17">
      <c r="B757" s="165"/>
      <c r="C757" s="165"/>
      <c r="D757" s="177"/>
      <c r="E757" s="177"/>
      <c r="F757" s="177"/>
      <c r="G757" s="177"/>
      <c r="H757" s="177"/>
      <c r="I757" s="177"/>
      <c r="J757" s="165"/>
      <c r="K757" s="165"/>
      <c r="L757" s="165"/>
      <c r="M757" s="165"/>
      <c r="N757" s="165"/>
      <c r="O757" s="166"/>
      <c r="P757" s="166"/>
      <c r="Q757" s="166"/>
    </row>
    <row r="758" spans="2:17">
      <c r="B758" s="165"/>
      <c r="C758" s="165"/>
      <c r="D758" s="177"/>
      <c r="E758" s="177"/>
      <c r="F758" s="177"/>
      <c r="G758" s="177"/>
      <c r="H758" s="177"/>
      <c r="I758" s="177"/>
      <c r="J758" s="165"/>
      <c r="K758" s="165"/>
      <c r="L758" s="165"/>
      <c r="M758" s="165"/>
      <c r="N758" s="165"/>
      <c r="O758" s="166"/>
      <c r="P758" s="166"/>
      <c r="Q758" s="166"/>
    </row>
    <row r="759" spans="2:17">
      <c r="B759" s="165"/>
      <c r="C759" s="165"/>
      <c r="D759" s="177"/>
      <c r="E759" s="177"/>
      <c r="F759" s="177"/>
      <c r="G759" s="177"/>
      <c r="H759" s="177"/>
      <c r="I759" s="177"/>
      <c r="J759" s="165"/>
      <c r="K759" s="165"/>
      <c r="L759" s="165"/>
      <c r="M759" s="165"/>
      <c r="N759" s="165"/>
      <c r="O759" s="166"/>
      <c r="P759" s="166"/>
      <c r="Q759" s="166"/>
    </row>
    <row r="760" spans="2:17">
      <c r="B760" s="165"/>
      <c r="C760" s="165"/>
      <c r="D760" s="177"/>
      <c r="E760" s="177"/>
      <c r="F760" s="177"/>
      <c r="G760" s="177"/>
      <c r="H760" s="177"/>
      <c r="I760" s="177"/>
      <c r="J760" s="165"/>
      <c r="K760" s="165"/>
      <c r="L760" s="165"/>
      <c r="M760" s="165"/>
      <c r="N760" s="165"/>
      <c r="O760" s="166"/>
      <c r="P760" s="166"/>
      <c r="Q760" s="166"/>
    </row>
    <row r="761" spans="2:17">
      <c r="B761" s="165"/>
      <c r="C761" s="165"/>
      <c r="D761" s="177"/>
      <c r="E761" s="177"/>
      <c r="F761" s="177"/>
      <c r="G761" s="177"/>
      <c r="H761" s="177"/>
      <c r="I761" s="177"/>
      <c r="J761" s="165"/>
      <c r="K761" s="165"/>
      <c r="L761" s="165"/>
      <c r="M761" s="165"/>
      <c r="N761" s="165"/>
      <c r="O761" s="166"/>
      <c r="P761" s="166"/>
      <c r="Q761" s="166"/>
    </row>
    <row r="762" spans="2:17">
      <c r="B762" s="165"/>
      <c r="C762" s="165"/>
      <c r="D762" s="177"/>
      <c r="E762" s="177"/>
      <c r="F762" s="177"/>
      <c r="G762" s="177"/>
      <c r="H762" s="177"/>
      <c r="I762" s="177"/>
      <c r="J762" s="165"/>
      <c r="K762" s="165"/>
      <c r="L762" s="165"/>
      <c r="M762" s="165"/>
      <c r="N762" s="165"/>
      <c r="O762" s="166"/>
      <c r="P762" s="166"/>
      <c r="Q762" s="166"/>
    </row>
    <row r="763" spans="2:17">
      <c r="B763" s="165"/>
      <c r="C763" s="165"/>
      <c r="D763" s="177"/>
      <c r="E763" s="177"/>
      <c r="F763" s="177"/>
      <c r="G763" s="177"/>
      <c r="H763" s="177"/>
      <c r="I763" s="177"/>
      <c r="J763" s="165"/>
      <c r="K763" s="165"/>
      <c r="L763" s="165"/>
      <c r="M763" s="165"/>
      <c r="N763" s="165"/>
      <c r="O763" s="166"/>
      <c r="P763" s="166"/>
      <c r="Q763" s="166"/>
    </row>
    <row r="764" spans="2:17">
      <c r="B764" s="165"/>
      <c r="C764" s="165"/>
      <c r="D764" s="177"/>
      <c r="E764" s="177"/>
      <c r="F764" s="177"/>
      <c r="G764" s="177"/>
      <c r="H764" s="177"/>
      <c r="I764" s="177"/>
      <c r="J764" s="165"/>
      <c r="K764" s="165"/>
      <c r="L764" s="165"/>
      <c r="M764" s="165"/>
      <c r="N764" s="165"/>
      <c r="O764" s="166"/>
      <c r="P764" s="166"/>
      <c r="Q764" s="166"/>
    </row>
    <row r="765" spans="2:17">
      <c r="B765" s="165"/>
      <c r="C765" s="165"/>
      <c r="D765" s="177"/>
      <c r="E765" s="177"/>
      <c r="F765" s="177"/>
      <c r="G765" s="177"/>
      <c r="H765" s="177"/>
      <c r="I765" s="177"/>
      <c r="J765" s="165"/>
      <c r="K765" s="165"/>
      <c r="L765" s="165"/>
      <c r="M765" s="165"/>
      <c r="N765" s="165"/>
      <c r="O765" s="166"/>
      <c r="P765" s="166"/>
      <c r="Q765" s="166"/>
    </row>
    <row r="766" spans="2:17">
      <c r="B766" s="165"/>
      <c r="C766" s="165"/>
      <c r="D766" s="177"/>
      <c r="E766" s="177"/>
      <c r="F766" s="177"/>
      <c r="G766" s="177"/>
      <c r="H766" s="177"/>
      <c r="I766" s="177"/>
      <c r="J766" s="165"/>
      <c r="K766" s="165"/>
      <c r="L766" s="165"/>
      <c r="M766" s="165"/>
      <c r="N766" s="165"/>
      <c r="O766" s="166"/>
      <c r="P766" s="166"/>
      <c r="Q766" s="166"/>
    </row>
    <row r="767" spans="2:17">
      <c r="B767" s="165"/>
      <c r="C767" s="165"/>
      <c r="D767" s="177"/>
      <c r="E767" s="177"/>
      <c r="F767" s="177"/>
      <c r="G767" s="177"/>
      <c r="H767" s="177"/>
      <c r="I767" s="177"/>
      <c r="J767" s="165"/>
      <c r="K767" s="165"/>
      <c r="L767" s="165"/>
      <c r="M767" s="165"/>
      <c r="N767" s="165"/>
      <c r="O767" s="166"/>
      <c r="P767" s="166"/>
      <c r="Q767" s="166"/>
    </row>
    <row r="768" spans="2:17">
      <c r="B768" s="165"/>
      <c r="C768" s="165"/>
      <c r="D768" s="177"/>
      <c r="E768" s="177"/>
      <c r="F768" s="177"/>
      <c r="G768" s="177"/>
      <c r="H768" s="177"/>
      <c r="I768" s="177"/>
      <c r="J768" s="165"/>
      <c r="K768" s="165"/>
      <c r="L768" s="165"/>
      <c r="M768" s="165"/>
      <c r="N768" s="165"/>
      <c r="O768" s="166"/>
      <c r="P768" s="166"/>
      <c r="Q768" s="166"/>
    </row>
    <row r="769" spans="2:17">
      <c r="B769" s="165"/>
      <c r="C769" s="165"/>
      <c r="D769" s="177"/>
      <c r="E769" s="177"/>
      <c r="F769" s="177"/>
      <c r="G769" s="177"/>
      <c r="H769" s="177"/>
      <c r="I769" s="177"/>
      <c r="J769" s="165"/>
      <c r="K769" s="165"/>
      <c r="L769" s="165"/>
      <c r="M769" s="165"/>
      <c r="N769" s="165"/>
      <c r="O769" s="166"/>
      <c r="P769" s="166"/>
      <c r="Q769" s="166"/>
    </row>
    <row r="770" spans="2:17">
      <c r="B770" s="165"/>
      <c r="C770" s="165"/>
      <c r="D770" s="177"/>
      <c r="E770" s="177"/>
      <c r="F770" s="177"/>
      <c r="G770" s="177"/>
      <c r="H770" s="177"/>
      <c r="I770" s="177"/>
      <c r="J770" s="165"/>
      <c r="K770" s="165"/>
      <c r="L770" s="165"/>
      <c r="M770" s="165"/>
      <c r="N770" s="165"/>
      <c r="O770" s="166"/>
      <c r="P770" s="166"/>
      <c r="Q770" s="166"/>
    </row>
    <row r="771" spans="2:17">
      <c r="B771" s="165"/>
      <c r="C771" s="165"/>
      <c r="D771" s="177"/>
      <c r="E771" s="177"/>
      <c r="F771" s="177"/>
      <c r="G771" s="177"/>
      <c r="H771" s="177"/>
      <c r="I771" s="177"/>
      <c r="J771" s="165"/>
      <c r="K771" s="165"/>
      <c r="L771" s="165"/>
      <c r="M771" s="165"/>
      <c r="N771" s="165"/>
      <c r="O771" s="166"/>
      <c r="P771" s="166"/>
      <c r="Q771" s="166"/>
    </row>
    <row r="772" spans="2:17">
      <c r="B772" s="165"/>
      <c r="C772" s="165"/>
      <c r="D772" s="177"/>
      <c r="E772" s="177"/>
      <c r="F772" s="177"/>
      <c r="G772" s="177"/>
      <c r="H772" s="177"/>
      <c r="I772" s="177"/>
      <c r="J772" s="165"/>
      <c r="K772" s="165"/>
      <c r="L772" s="165"/>
      <c r="M772" s="165"/>
      <c r="N772" s="165"/>
      <c r="O772" s="166"/>
      <c r="P772" s="166"/>
      <c r="Q772" s="166"/>
    </row>
    <row r="773" spans="2:17">
      <c r="B773" s="165"/>
      <c r="C773" s="165"/>
      <c r="D773" s="177"/>
      <c r="E773" s="177"/>
      <c r="F773" s="177"/>
      <c r="G773" s="177"/>
      <c r="H773" s="177"/>
      <c r="I773" s="177"/>
      <c r="J773" s="165"/>
      <c r="K773" s="165"/>
      <c r="L773" s="165"/>
      <c r="M773" s="165"/>
      <c r="N773" s="165"/>
      <c r="O773" s="166"/>
      <c r="P773" s="166"/>
      <c r="Q773" s="166"/>
    </row>
    <row r="774" spans="2:17">
      <c r="B774" s="165"/>
      <c r="C774" s="165"/>
      <c r="D774" s="177"/>
      <c r="E774" s="177"/>
      <c r="F774" s="177"/>
      <c r="G774" s="177"/>
      <c r="H774" s="177"/>
      <c r="I774" s="177"/>
      <c r="J774" s="165"/>
      <c r="K774" s="165"/>
      <c r="L774" s="165"/>
      <c r="M774" s="165"/>
      <c r="N774" s="165"/>
      <c r="O774" s="166"/>
      <c r="P774" s="166"/>
      <c r="Q774" s="166"/>
    </row>
    <row r="775" spans="2:17">
      <c r="B775" s="165"/>
      <c r="C775" s="165"/>
      <c r="D775" s="177"/>
      <c r="E775" s="177"/>
      <c r="F775" s="177"/>
      <c r="G775" s="177"/>
      <c r="H775" s="177"/>
      <c r="I775" s="177"/>
      <c r="J775" s="165"/>
      <c r="K775" s="165"/>
      <c r="L775" s="165"/>
      <c r="M775" s="165"/>
      <c r="N775" s="165"/>
      <c r="O775" s="166"/>
      <c r="P775" s="166"/>
      <c r="Q775" s="166"/>
    </row>
    <row r="776" spans="2:17">
      <c r="B776" s="165"/>
      <c r="C776" s="165"/>
      <c r="D776" s="177"/>
      <c r="E776" s="177"/>
      <c r="F776" s="177"/>
      <c r="G776" s="177"/>
      <c r="H776" s="177"/>
      <c r="I776" s="177"/>
      <c r="J776" s="165"/>
      <c r="K776" s="165"/>
      <c r="L776" s="165"/>
      <c r="M776" s="165"/>
      <c r="N776" s="165"/>
      <c r="O776" s="166"/>
      <c r="P776" s="166"/>
      <c r="Q776" s="166"/>
    </row>
    <row r="777" spans="2:17">
      <c r="B777" s="165"/>
      <c r="C777" s="165"/>
      <c r="D777" s="177"/>
      <c r="E777" s="177"/>
      <c r="F777" s="177"/>
      <c r="G777" s="177"/>
      <c r="H777" s="177"/>
      <c r="I777" s="177"/>
      <c r="J777" s="165"/>
      <c r="K777" s="165"/>
      <c r="L777" s="165"/>
      <c r="M777" s="165"/>
      <c r="N777" s="165"/>
      <c r="O777" s="166"/>
      <c r="P777" s="166"/>
      <c r="Q777" s="166"/>
    </row>
    <row r="778" spans="2:17">
      <c r="B778" s="165"/>
      <c r="C778" s="165"/>
      <c r="D778" s="177"/>
      <c r="E778" s="177"/>
      <c r="F778" s="177"/>
      <c r="G778" s="177"/>
      <c r="H778" s="177"/>
      <c r="I778" s="177"/>
      <c r="J778" s="165"/>
      <c r="K778" s="165"/>
      <c r="L778" s="165"/>
      <c r="M778" s="165"/>
      <c r="N778" s="165"/>
      <c r="O778" s="166"/>
      <c r="P778" s="166"/>
      <c r="Q778" s="166"/>
    </row>
    <row r="779" spans="2:17">
      <c r="B779" s="165"/>
      <c r="C779" s="165"/>
      <c r="D779" s="177"/>
      <c r="E779" s="177"/>
      <c r="F779" s="177"/>
      <c r="G779" s="177"/>
      <c r="H779" s="177"/>
      <c r="I779" s="177"/>
      <c r="J779" s="165"/>
      <c r="K779" s="165"/>
      <c r="L779" s="165"/>
      <c r="M779" s="165"/>
      <c r="N779" s="165"/>
      <c r="O779" s="166"/>
      <c r="P779" s="166"/>
      <c r="Q779" s="166"/>
    </row>
    <row r="780" spans="2:17">
      <c r="B780" s="165"/>
      <c r="C780" s="165"/>
      <c r="D780" s="177"/>
      <c r="E780" s="177"/>
      <c r="F780" s="177"/>
      <c r="G780" s="177"/>
      <c r="H780" s="177"/>
      <c r="I780" s="177"/>
      <c r="J780" s="165"/>
      <c r="K780" s="165"/>
      <c r="L780" s="165"/>
      <c r="M780" s="165"/>
      <c r="N780" s="165"/>
      <c r="O780" s="166"/>
      <c r="P780" s="166"/>
      <c r="Q780" s="166"/>
    </row>
    <row r="781" spans="2:17">
      <c r="B781" s="165"/>
      <c r="C781" s="165"/>
      <c r="D781" s="177"/>
      <c r="E781" s="177"/>
      <c r="F781" s="177"/>
      <c r="G781" s="177"/>
      <c r="H781" s="177"/>
      <c r="I781" s="177"/>
      <c r="J781" s="165"/>
      <c r="K781" s="165"/>
      <c r="L781" s="165"/>
      <c r="M781" s="165"/>
      <c r="N781" s="165"/>
      <c r="O781" s="166"/>
      <c r="P781" s="166"/>
      <c r="Q781" s="166"/>
    </row>
    <row r="782" spans="2:17">
      <c r="B782" s="165"/>
      <c r="C782" s="165"/>
      <c r="D782" s="177"/>
      <c r="E782" s="177"/>
      <c r="F782" s="177"/>
      <c r="G782" s="177"/>
      <c r="H782" s="177"/>
      <c r="I782" s="177"/>
      <c r="J782" s="165"/>
      <c r="K782" s="165"/>
      <c r="L782" s="165"/>
      <c r="M782" s="165"/>
      <c r="N782" s="165"/>
      <c r="O782" s="166"/>
      <c r="P782" s="166"/>
      <c r="Q782" s="166"/>
    </row>
    <row r="783" spans="2:17">
      <c r="B783" s="165"/>
      <c r="C783" s="165"/>
      <c r="D783" s="177"/>
      <c r="E783" s="177"/>
      <c r="F783" s="177"/>
      <c r="G783" s="177"/>
      <c r="H783" s="177"/>
      <c r="I783" s="177"/>
      <c r="J783" s="165"/>
      <c r="K783" s="165"/>
      <c r="L783" s="165"/>
      <c r="M783" s="165"/>
      <c r="N783" s="165"/>
      <c r="O783" s="166"/>
      <c r="P783" s="166"/>
      <c r="Q783" s="166"/>
    </row>
    <row r="784" spans="2:17">
      <c r="B784" s="165"/>
      <c r="C784" s="165"/>
      <c r="D784" s="177"/>
      <c r="E784" s="177"/>
      <c r="F784" s="177"/>
      <c r="G784" s="177"/>
      <c r="H784" s="177"/>
      <c r="I784" s="177"/>
      <c r="J784" s="165"/>
      <c r="K784" s="165"/>
      <c r="L784" s="165"/>
      <c r="M784" s="165"/>
      <c r="N784" s="165"/>
      <c r="O784" s="166"/>
      <c r="P784" s="166"/>
      <c r="Q784" s="166"/>
    </row>
    <row r="785" spans="2:17">
      <c r="B785" s="165"/>
      <c r="C785" s="165"/>
      <c r="D785" s="177"/>
      <c r="E785" s="177"/>
      <c r="F785" s="177"/>
      <c r="G785" s="177"/>
      <c r="H785" s="177"/>
      <c r="I785" s="177"/>
      <c r="J785" s="165"/>
      <c r="K785" s="165"/>
      <c r="L785" s="165"/>
      <c r="M785" s="165"/>
      <c r="N785" s="165"/>
      <c r="O785" s="166"/>
      <c r="P785" s="166"/>
      <c r="Q785" s="166"/>
    </row>
    <row r="786" spans="2:17">
      <c r="B786" s="165"/>
      <c r="C786" s="165"/>
      <c r="D786" s="177"/>
      <c r="E786" s="177"/>
      <c r="F786" s="177"/>
      <c r="G786" s="177"/>
      <c r="H786" s="177"/>
      <c r="I786" s="177"/>
      <c r="J786" s="165"/>
      <c r="K786" s="165"/>
      <c r="L786" s="165"/>
      <c r="M786" s="165"/>
      <c r="N786" s="165"/>
      <c r="O786" s="166"/>
      <c r="P786" s="166"/>
      <c r="Q786" s="166"/>
    </row>
    <row r="787" spans="2:17">
      <c r="B787" s="165"/>
      <c r="C787" s="165"/>
      <c r="D787" s="177"/>
      <c r="E787" s="177"/>
      <c r="F787" s="177"/>
      <c r="G787" s="177"/>
      <c r="H787" s="177"/>
      <c r="I787" s="177"/>
      <c r="J787" s="165"/>
      <c r="K787" s="165"/>
      <c r="L787" s="165"/>
      <c r="M787" s="165"/>
      <c r="N787" s="165"/>
      <c r="O787" s="166"/>
      <c r="P787" s="166"/>
      <c r="Q787" s="166"/>
    </row>
    <row r="788" spans="2:17">
      <c r="B788" s="165"/>
      <c r="C788" s="165"/>
      <c r="D788" s="177"/>
      <c r="E788" s="177"/>
      <c r="F788" s="177"/>
      <c r="G788" s="177"/>
      <c r="H788" s="177"/>
      <c r="I788" s="177"/>
      <c r="J788" s="165"/>
      <c r="K788" s="165"/>
      <c r="L788" s="165"/>
      <c r="M788" s="165"/>
      <c r="N788" s="165"/>
      <c r="O788" s="166"/>
      <c r="P788" s="166"/>
      <c r="Q788" s="166"/>
    </row>
    <row r="789" spans="2:17">
      <c r="B789" s="165"/>
      <c r="C789" s="165"/>
      <c r="D789" s="177"/>
      <c r="E789" s="177"/>
      <c r="F789" s="177"/>
      <c r="G789" s="177"/>
      <c r="H789" s="177"/>
      <c r="I789" s="177"/>
      <c r="J789" s="165"/>
      <c r="K789" s="165"/>
      <c r="L789" s="165"/>
      <c r="M789" s="165"/>
      <c r="N789" s="165"/>
      <c r="O789" s="166"/>
      <c r="P789" s="166"/>
      <c r="Q789" s="166"/>
    </row>
    <row r="790" spans="2:17">
      <c r="B790" s="165"/>
      <c r="C790" s="165"/>
      <c r="D790" s="177"/>
      <c r="E790" s="177"/>
      <c r="F790" s="177"/>
      <c r="G790" s="177"/>
      <c r="H790" s="177"/>
      <c r="I790" s="177"/>
      <c r="J790" s="165"/>
      <c r="K790" s="165"/>
      <c r="L790" s="165"/>
      <c r="M790" s="165"/>
      <c r="N790" s="165"/>
      <c r="O790" s="166"/>
      <c r="P790" s="166"/>
      <c r="Q790" s="166"/>
    </row>
    <row r="791" spans="2:17">
      <c r="B791" s="165"/>
      <c r="C791" s="165"/>
      <c r="D791" s="177"/>
      <c r="E791" s="177"/>
      <c r="F791" s="177"/>
      <c r="G791" s="177"/>
      <c r="H791" s="177"/>
      <c r="I791" s="177"/>
      <c r="J791" s="165"/>
      <c r="K791" s="165"/>
      <c r="L791" s="165"/>
      <c r="M791" s="165"/>
      <c r="N791" s="165"/>
      <c r="O791" s="166"/>
      <c r="P791" s="166"/>
      <c r="Q791" s="166"/>
    </row>
    <row r="792" spans="2:17">
      <c r="B792" s="165"/>
      <c r="C792" s="165"/>
      <c r="D792" s="177"/>
      <c r="E792" s="177"/>
      <c r="F792" s="177"/>
      <c r="G792" s="177"/>
      <c r="H792" s="177"/>
      <c r="I792" s="177"/>
      <c r="J792" s="165"/>
      <c r="K792" s="165"/>
      <c r="L792" s="165"/>
      <c r="M792" s="165"/>
      <c r="N792" s="165"/>
      <c r="O792" s="166"/>
      <c r="P792" s="166"/>
      <c r="Q792" s="166"/>
    </row>
    <row r="793" spans="2:17">
      <c r="B793" s="165"/>
      <c r="C793" s="165"/>
      <c r="D793" s="177"/>
      <c r="E793" s="177"/>
      <c r="F793" s="177"/>
      <c r="G793" s="177"/>
      <c r="H793" s="177"/>
      <c r="I793" s="177"/>
      <c r="J793" s="165"/>
      <c r="K793" s="165"/>
      <c r="L793" s="165"/>
      <c r="M793" s="165"/>
      <c r="N793" s="165"/>
      <c r="O793" s="166"/>
      <c r="P793" s="166"/>
      <c r="Q793" s="166"/>
    </row>
    <row r="794" spans="2:17">
      <c r="B794" s="165"/>
      <c r="C794" s="165"/>
      <c r="D794" s="177"/>
      <c r="E794" s="177"/>
      <c r="F794" s="177"/>
      <c r="G794" s="177"/>
      <c r="H794" s="177"/>
      <c r="I794" s="177"/>
      <c r="J794" s="165"/>
      <c r="K794" s="165"/>
      <c r="L794" s="165"/>
      <c r="M794" s="165"/>
      <c r="N794" s="165"/>
      <c r="O794" s="166"/>
      <c r="P794" s="166"/>
      <c r="Q794" s="166"/>
    </row>
    <row r="795" spans="2:17">
      <c r="B795" s="165"/>
      <c r="C795" s="165"/>
      <c r="D795" s="177"/>
      <c r="E795" s="177"/>
      <c r="F795" s="177"/>
      <c r="G795" s="177"/>
      <c r="H795" s="177"/>
      <c r="I795" s="177"/>
      <c r="J795" s="165"/>
      <c r="K795" s="165"/>
      <c r="L795" s="165"/>
      <c r="M795" s="165"/>
      <c r="N795" s="165"/>
      <c r="O795" s="166"/>
      <c r="P795" s="166"/>
      <c r="Q795" s="166"/>
    </row>
    <row r="796" spans="2:17">
      <c r="B796" s="165"/>
      <c r="C796" s="165"/>
      <c r="D796" s="177"/>
      <c r="E796" s="177"/>
      <c r="F796" s="177"/>
      <c r="G796" s="177"/>
      <c r="H796" s="177"/>
      <c r="I796" s="177"/>
      <c r="J796" s="165"/>
      <c r="K796" s="165"/>
      <c r="L796" s="165"/>
      <c r="M796" s="165"/>
      <c r="N796" s="165"/>
      <c r="O796" s="166"/>
      <c r="P796" s="166"/>
      <c r="Q796" s="166"/>
    </row>
    <row r="797" spans="2:17">
      <c r="B797" s="165"/>
      <c r="C797" s="165"/>
      <c r="D797" s="177"/>
      <c r="E797" s="177"/>
      <c r="F797" s="177"/>
      <c r="G797" s="177"/>
      <c r="H797" s="177"/>
      <c r="I797" s="177"/>
      <c r="J797" s="165"/>
      <c r="K797" s="165"/>
      <c r="L797" s="165"/>
      <c r="M797" s="165"/>
      <c r="N797" s="165"/>
      <c r="O797" s="166"/>
      <c r="P797" s="166"/>
      <c r="Q797" s="166"/>
    </row>
    <row r="798" spans="2:17">
      <c r="B798" s="165"/>
      <c r="C798" s="165"/>
      <c r="D798" s="177"/>
      <c r="E798" s="177"/>
      <c r="F798" s="177"/>
      <c r="G798" s="177"/>
      <c r="H798" s="177"/>
      <c r="I798" s="177"/>
      <c r="J798" s="165"/>
      <c r="K798" s="165"/>
      <c r="L798" s="165"/>
      <c r="M798" s="165"/>
      <c r="N798" s="165"/>
      <c r="O798" s="166"/>
      <c r="P798" s="166"/>
      <c r="Q798" s="166"/>
    </row>
    <row r="799" spans="2:17">
      <c r="B799" s="165"/>
      <c r="C799" s="165"/>
      <c r="D799" s="177"/>
      <c r="E799" s="177"/>
      <c r="F799" s="177"/>
      <c r="G799" s="177"/>
      <c r="H799" s="177"/>
      <c r="I799" s="177"/>
      <c r="J799" s="165"/>
      <c r="K799" s="165"/>
      <c r="L799" s="165"/>
      <c r="M799" s="165"/>
      <c r="N799" s="165"/>
      <c r="O799" s="166"/>
      <c r="P799" s="166"/>
      <c r="Q799" s="166"/>
    </row>
    <row r="800" spans="2:17">
      <c r="B800" s="165"/>
      <c r="C800" s="165"/>
      <c r="D800" s="177"/>
      <c r="E800" s="177"/>
      <c r="F800" s="177"/>
      <c r="G800" s="177"/>
      <c r="H800" s="177"/>
      <c r="I800" s="177"/>
      <c r="J800" s="165"/>
      <c r="K800" s="165"/>
      <c r="L800" s="165"/>
      <c r="M800" s="165"/>
      <c r="N800" s="165"/>
      <c r="O800" s="166"/>
      <c r="P800" s="166"/>
      <c r="Q800" s="166"/>
    </row>
    <row r="801" spans="2:17">
      <c r="B801" s="165"/>
      <c r="C801" s="165"/>
      <c r="D801" s="177"/>
      <c r="E801" s="177"/>
      <c r="F801" s="177"/>
      <c r="G801" s="177"/>
      <c r="H801" s="177"/>
      <c r="I801" s="177"/>
      <c r="J801" s="165"/>
      <c r="K801" s="165"/>
      <c r="L801" s="165"/>
      <c r="M801" s="165"/>
      <c r="N801" s="165"/>
      <c r="O801" s="166"/>
      <c r="P801" s="166"/>
      <c r="Q801" s="166"/>
    </row>
    <row r="802" spans="2:17">
      <c r="B802" s="165"/>
      <c r="C802" s="165"/>
      <c r="D802" s="177"/>
      <c r="E802" s="177"/>
      <c r="F802" s="177"/>
      <c r="G802" s="177"/>
      <c r="H802" s="177"/>
      <c r="I802" s="177"/>
      <c r="J802" s="165"/>
      <c r="K802" s="165"/>
      <c r="L802" s="165"/>
      <c r="M802" s="165"/>
      <c r="N802" s="165"/>
      <c r="O802" s="166"/>
      <c r="P802" s="166"/>
      <c r="Q802" s="166"/>
    </row>
    <row r="803" spans="2:17">
      <c r="B803" s="165"/>
      <c r="C803" s="165"/>
      <c r="D803" s="177"/>
      <c r="E803" s="177"/>
      <c r="F803" s="177"/>
      <c r="G803" s="177"/>
      <c r="H803" s="177"/>
      <c r="I803" s="177"/>
      <c r="J803" s="165"/>
      <c r="K803" s="165"/>
      <c r="L803" s="165"/>
      <c r="M803" s="165"/>
      <c r="N803" s="165"/>
      <c r="O803" s="166"/>
      <c r="P803" s="166"/>
      <c r="Q803" s="166"/>
    </row>
    <row r="804" spans="2:17">
      <c r="B804" s="165"/>
      <c r="C804" s="165"/>
      <c r="D804" s="177"/>
      <c r="E804" s="177"/>
      <c r="F804" s="177"/>
      <c r="G804" s="177"/>
      <c r="H804" s="177"/>
      <c r="I804" s="177"/>
      <c r="J804" s="165"/>
      <c r="K804" s="165"/>
      <c r="L804" s="165"/>
      <c r="M804" s="165"/>
      <c r="N804" s="165"/>
      <c r="O804" s="166"/>
      <c r="P804" s="166"/>
      <c r="Q804" s="166"/>
    </row>
    <row r="805" spans="2:17">
      <c r="B805" s="165"/>
      <c r="C805" s="165"/>
      <c r="D805" s="177"/>
      <c r="E805" s="177"/>
      <c r="F805" s="177"/>
      <c r="G805" s="177"/>
      <c r="H805" s="177"/>
      <c r="I805" s="177"/>
      <c r="J805" s="165"/>
      <c r="K805" s="165"/>
      <c r="L805" s="165"/>
      <c r="M805" s="165"/>
      <c r="N805" s="165"/>
      <c r="O805" s="166"/>
      <c r="P805" s="166"/>
      <c r="Q805" s="166"/>
    </row>
    <row r="806" spans="2:17">
      <c r="B806" s="165"/>
      <c r="C806" s="165"/>
      <c r="D806" s="177"/>
      <c r="E806" s="177"/>
      <c r="F806" s="177"/>
      <c r="G806" s="177"/>
      <c r="H806" s="177"/>
      <c r="I806" s="177"/>
      <c r="J806" s="165"/>
      <c r="K806" s="165"/>
      <c r="L806" s="165"/>
      <c r="M806" s="165"/>
      <c r="N806" s="165"/>
      <c r="O806" s="166"/>
      <c r="P806" s="166"/>
      <c r="Q806" s="166"/>
    </row>
    <row r="807" spans="2:17">
      <c r="B807" s="165"/>
      <c r="C807" s="165"/>
      <c r="D807" s="177"/>
      <c r="E807" s="177"/>
      <c r="F807" s="177"/>
      <c r="G807" s="177"/>
      <c r="H807" s="177"/>
      <c r="I807" s="177"/>
      <c r="J807" s="165"/>
      <c r="K807" s="165"/>
      <c r="L807" s="165"/>
      <c r="M807" s="165"/>
      <c r="N807" s="165"/>
      <c r="O807" s="166"/>
      <c r="P807" s="166"/>
      <c r="Q807" s="166"/>
    </row>
    <row r="808" spans="2:17">
      <c r="B808" s="165"/>
      <c r="C808" s="165"/>
      <c r="D808" s="177"/>
      <c r="E808" s="177"/>
      <c r="F808" s="177"/>
      <c r="G808" s="177"/>
      <c r="H808" s="177"/>
      <c r="I808" s="177"/>
      <c r="J808" s="165"/>
      <c r="K808" s="165"/>
      <c r="L808" s="165"/>
      <c r="M808" s="165"/>
      <c r="N808" s="165"/>
      <c r="O808" s="166"/>
      <c r="P808" s="166"/>
      <c r="Q808" s="166"/>
    </row>
    <row r="809" spans="2:17">
      <c r="B809" s="165"/>
      <c r="C809" s="165"/>
      <c r="D809" s="177"/>
      <c r="E809" s="177"/>
      <c r="F809" s="177"/>
      <c r="G809" s="177"/>
      <c r="H809" s="177"/>
      <c r="I809" s="177"/>
      <c r="J809" s="165"/>
      <c r="K809" s="165"/>
      <c r="L809" s="165"/>
      <c r="M809" s="165"/>
      <c r="N809" s="165"/>
      <c r="O809" s="166"/>
      <c r="P809" s="166"/>
      <c r="Q809" s="166"/>
    </row>
    <row r="810" spans="2:17">
      <c r="B810" s="165"/>
      <c r="C810" s="165"/>
      <c r="D810" s="177"/>
      <c r="E810" s="177"/>
      <c r="F810" s="177"/>
      <c r="G810" s="177"/>
      <c r="H810" s="177"/>
      <c r="I810" s="177"/>
      <c r="J810" s="165"/>
      <c r="K810" s="165"/>
      <c r="L810" s="165"/>
      <c r="M810" s="165"/>
      <c r="N810" s="165"/>
      <c r="O810" s="166"/>
      <c r="P810" s="166"/>
      <c r="Q810" s="166"/>
    </row>
    <row r="811" spans="2:17">
      <c r="B811" s="165"/>
      <c r="C811" s="165"/>
      <c r="D811" s="177"/>
      <c r="E811" s="177"/>
      <c r="F811" s="177"/>
      <c r="G811" s="177"/>
      <c r="H811" s="177"/>
      <c r="I811" s="177"/>
      <c r="J811" s="165"/>
      <c r="K811" s="165"/>
      <c r="L811" s="165"/>
      <c r="M811" s="165"/>
      <c r="N811" s="165"/>
      <c r="O811" s="166"/>
      <c r="P811" s="166"/>
      <c r="Q811" s="166"/>
    </row>
    <row r="812" spans="2:17">
      <c r="B812" s="165"/>
      <c r="C812" s="165"/>
      <c r="D812" s="177"/>
      <c r="E812" s="177"/>
      <c r="F812" s="177"/>
      <c r="G812" s="177"/>
      <c r="H812" s="177"/>
      <c r="I812" s="177"/>
      <c r="J812" s="165"/>
      <c r="K812" s="165"/>
      <c r="L812" s="165"/>
      <c r="M812" s="165"/>
      <c r="N812" s="165"/>
      <c r="O812" s="166"/>
      <c r="P812" s="166"/>
      <c r="Q812" s="166"/>
    </row>
    <row r="813" spans="2:17">
      <c r="B813" s="165"/>
      <c r="C813" s="165"/>
      <c r="D813" s="177"/>
      <c r="E813" s="177"/>
      <c r="F813" s="177"/>
      <c r="G813" s="177"/>
      <c r="H813" s="177"/>
      <c r="I813" s="177"/>
      <c r="J813" s="165"/>
      <c r="K813" s="165"/>
      <c r="L813" s="165"/>
      <c r="M813" s="165"/>
      <c r="N813" s="165"/>
      <c r="O813" s="166"/>
      <c r="P813" s="166"/>
      <c r="Q813" s="166"/>
    </row>
    <row r="814" spans="2:17">
      <c r="B814" s="165"/>
      <c r="C814" s="165"/>
      <c r="D814" s="177"/>
      <c r="E814" s="177"/>
      <c r="F814" s="177"/>
      <c r="G814" s="177"/>
      <c r="H814" s="177"/>
      <c r="I814" s="177"/>
      <c r="J814" s="165"/>
      <c r="K814" s="165"/>
      <c r="L814" s="165"/>
      <c r="M814" s="165"/>
      <c r="N814" s="165"/>
      <c r="O814" s="166"/>
      <c r="P814" s="166"/>
      <c r="Q814" s="166"/>
    </row>
    <row r="815" spans="2:17">
      <c r="B815" s="165"/>
      <c r="C815" s="165"/>
      <c r="D815" s="177"/>
      <c r="E815" s="177"/>
      <c r="F815" s="177"/>
      <c r="G815" s="177"/>
      <c r="H815" s="177"/>
      <c r="I815" s="177"/>
      <c r="J815" s="165"/>
      <c r="K815" s="165"/>
      <c r="L815" s="165"/>
      <c r="M815" s="165"/>
      <c r="N815" s="165"/>
      <c r="O815" s="166"/>
      <c r="P815" s="166"/>
      <c r="Q815" s="166"/>
    </row>
    <row r="816" spans="2:17">
      <c r="B816" s="165"/>
      <c r="C816" s="165"/>
      <c r="D816" s="177"/>
      <c r="E816" s="177"/>
      <c r="F816" s="177"/>
      <c r="G816" s="177"/>
      <c r="H816" s="177"/>
      <c r="I816" s="177"/>
      <c r="J816" s="165"/>
      <c r="K816" s="165"/>
      <c r="L816" s="165"/>
      <c r="M816" s="165"/>
      <c r="N816" s="165"/>
      <c r="O816" s="166"/>
      <c r="P816" s="166"/>
      <c r="Q816" s="166"/>
    </row>
    <row r="817" spans="2:17">
      <c r="B817" s="165"/>
      <c r="C817" s="165"/>
      <c r="D817" s="177"/>
      <c r="E817" s="177"/>
      <c r="F817" s="177"/>
      <c r="G817" s="177"/>
      <c r="H817" s="177"/>
      <c r="I817" s="177"/>
      <c r="J817" s="165"/>
      <c r="K817" s="165"/>
      <c r="L817" s="165"/>
      <c r="M817" s="165"/>
      <c r="N817" s="165"/>
      <c r="O817" s="166"/>
      <c r="P817" s="166"/>
      <c r="Q817" s="166"/>
    </row>
    <row r="818" spans="2:17">
      <c r="B818" s="165"/>
      <c r="C818" s="165"/>
      <c r="D818" s="177"/>
      <c r="E818" s="177"/>
      <c r="F818" s="177"/>
      <c r="G818" s="177"/>
      <c r="H818" s="177"/>
      <c r="I818" s="177"/>
      <c r="J818" s="165"/>
      <c r="K818" s="165"/>
      <c r="L818" s="165"/>
      <c r="M818" s="165"/>
      <c r="N818" s="165"/>
      <c r="O818" s="166"/>
      <c r="P818" s="166"/>
      <c r="Q818" s="166"/>
    </row>
    <row r="819" spans="2:17">
      <c r="B819" s="165"/>
      <c r="C819" s="165"/>
      <c r="D819" s="177"/>
      <c r="E819" s="177"/>
      <c r="F819" s="177"/>
      <c r="G819" s="177"/>
      <c r="H819" s="177"/>
      <c r="I819" s="177"/>
      <c r="J819" s="165"/>
      <c r="K819" s="165"/>
      <c r="L819" s="165"/>
      <c r="M819" s="165"/>
      <c r="N819" s="165"/>
      <c r="O819" s="166"/>
      <c r="P819" s="166"/>
      <c r="Q819" s="166"/>
    </row>
    <row r="820" spans="2:17">
      <c r="B820" s="165"/>
      <c r="C820" s="165"/>
      <c r="D820" s="177"/>
      <c r="E820" s="177"/>
      <c r="F820" s="177"/>
      <c r="G820" s="177"/>
      <c r="H820" s="177"/>
      <c r="I820" s="177"/>
      <c r="J820" s="165"/>
      <c r="K820" s="165"/>
      <c r="L820" s="165"/>
      <c r="M820" s="165"/>
      <c r="N820" s="165"/>
      <c r="O820" s="166"/>
      <c r="P820" s="166"/>
      <c r="Q820" s="166"/>
    </row>
    <row r="821" spans="2:17">
      <c r="B821" s="165"/>
      <c r="C821" s="165"/>
      <c r="D821" s="177"/>
      <c r="E821" s="177"/>
      <c r="F821" s="177"/>
      <c r="G821" s="177"/>
      <c r="H821" s="177"/>
      <c r="I821" s="177"/>
      <c r="J821" s="165"/>
      <c r="K821" s="165"/>
      <c r="L821" s="165"/>
      <c r="M821" s="165"/>
      <c r="N821" s="165"/>
      <c r="O821" s="166"/>
      <c r="P821" s="166"/>
      <c r="Q821" s="166"/>
    </row>
    <row r="822" spans="2:17">
      <c r="B822" s="165"/>
      <c r="C822" s="165"/>
      <c r="D822" s="177"/>
      <c r="E822" s="177"/>
      <c r="F822" s="177"/>
      <c r="G822" s="177"/>
      <c r="H822" s="177"/>
      <c r="I822" s="177"/>
      <c r="J822" s="165"/>
      <c r="K822" s="165"/>
      <c r="L822" s="165"/>
      <c r="M822" s="165"/>
      <c r="N822" s="165"/>
      <c r="O822" s="166"/>
      <c r="P822" s="166"/>
      <c r="Q822" s="166"/>
    </row>
    <row r="823" spans="2:17">
      <c r="B823" s="165"/>
      <c r="C823" s="165"/>
      <c r="D823" s="177"/>
      <c r="E823" s="177"/>
      <c r="F823" s="177"/>
      <c r="G823" s="177"/>
      <c r="H823" s="177"/>
      <c r="I823" s="177"/>
      <c r="J823" s="165"/>
      <c r="K823" s="165"/>
      <c r="L823" s="165"/>
      <c r="M823" s="165"/>
      <c r="N823" s="165"/>
      <c r="O823" s="166"/>
      <c r="P823" s="166"/>
      <c r="Q823" s="166"/>
    </row>
    <row r="824" spans="2:17">
      <c r="B824" s="165"/>
      <c r="C824" s="165"/>
      <c r="D824" s="177"/>
      <c r="E824" s="177"/>
      <c r="F824" s="177"/>
      <c r="G824" s="177"/>
      <c r="H824" s="177"/>
      <c r="I824" s="177"/>
      <c r="J824" s="165"/>
      <c r="K824" s="165"/>
      <c r="L824" s="165"/>
      <c r="M824" s="165"/>
      <c r="N824" s="165"/>
      <c r="O824" s="166"/>
      <c r="P824" s="166"/>
      <c r="Q824" s="166"/>
    </row>
    <row r="825" spans="2:17">
      <c r="B825" s="165"/>
      <c r="C825" s="165"/>
      <c r="D825" s="177"/>
      <c r="E825" s="177"/>
      <c r="F825" s="177"/>
      <c r="G825" s="177"/>
      <c r="H825" s="177"/>
      <c r="I825" s="177"/>
      <c r="J825" s="165"/>
      <c r="K825" s="165"/>
      <c r="L825" s="165"/>
      <c r="M825" s="165"/>
      <c r="N825" s="165"/>
      <c r="O825" s="166"/>
      <c r="P825" s="166"/>
      <c r="Q825" s="166"/>
    </row>
    <row r="826" spans="2:17">
      <c r="B826" s="165"/>
      <c r="C826" s="165"/>
      <c r="D826" s="177"/>
      <c r="E826" s="177"/>
      <c r="F826" s="177"/>
      <c r="G826" s="177"/>
      <c r="H826" s="177"/>
      <c r="I826" s="177"/>
      <c r="J826" s="165"/>
      <c r="K826" s="165"/>
      <c r="L826" s="165"/>
      <c r="M826" s="165"/>
      <c r="N826" s="165"/>
      <c r="O826" s="166"/>
      <c r="P826" s="166"/>
      <c r="Q826" s="166"/>
    </row>
    <row r="827" spans="2:17">
      <c r="B827" s="165"/>
      <c r="C827" s="165"/>
      <c r="D827" s="177"/>
      <c r="E827" s="177"/>
      <c r="F827" s="177"/>
      <c r="G827" s="177"/>
      <c r="H827" s="177"/>
      <c r="I827" s="177"/>
      <c r="J827" s="165"/>
      <c r="K827" s="165"/>
      <c r="L827" s="165"/>
      <c r="M827" s="165"/>
      <c r="N827" s="165"/>
      <c r="O827" s="166"/>
      <c r="P827" s="166"/>
      <c r="Q827" s="166"/>
    </row>
    <row r="828" spans="2:17">
      <c r="B828" s="165"/>
      <c r="C828" s="165"/>
      <c r="D828" s="177"/>
      <c r="E828" s="177"/>
      <c r="F828" s="177"/>
      <c r="G828" s="177"/>
      <c r="H828" s="177"/>
      <c r="I828" s="177"/>
      <c r="J828" s="165"/>
      <c r="K828" s="165"/>
      <c r="L828" s="165"/>
      <c r="M828" s="165"/>
      <c r="N828" s="165"/>
      <c r="O828" s="166"/>
      <c r="P828" s="166"/>
      <c r="Q828" s="166"/>
    </row>
    <row r="829" spans="2:17">
      <c r="B829" s="165"/>
      <c r="C829" s="165"/>
      <c r="D829" s="177"/>
      <c r="E829" s="177"/>
      <c r="F829" s="177"/>
      <c r="G829" s="177"/>
      <c r="H829" s="177"/>
      <c r="I829" s="177"/>
      <c r="J829" s="165"/>
      <c r="K829" s="165"/>
      <c r="L829" s="165"/>
      <c r="M829" s="165"/>
      <c r="N829" s="165"/>
      <c r="O829" s="166"/>
      <c r="P829" s="166"/>
      <c r="Q829" s="166"/>
    </row>
    <row r="830" spans="2:17">
      <c r="B830" s="165"/>
      <c r="C830" s="165"/>
      <c r="D830" s="177"/>
      <c r="E830" s="177"/>
      <c r="F830" s="177"/>
      <c r="G830" s="177"/>
      <c r="H830" s="177"/>
      <c r="I830" s="177"/>
      <c r="J830" s="165"/>
      <c r="K830" s="165"/>
      <c r="L830" s="165"/>
      <c r="M830" s="165"/>
      <c r="N830" s="165"/>
      <c r="O830" s="166"/>
      <c r="P830" s="166"/>
      <c r="Q830" s="166"/>
    </row>
    <row r="831" spans="2:17">
      <c r="B831" s="165"/>
      <c r="C831" s="165"/>
      <c r="D831" s="177"/>
      <c r="E831" s="177"/>
      <c r="F831" s="177"/>
      <c r="G831" s="177"/>
      <c r="H831" s="177"/>
      <c r="I831" s="177"/>
      <c r="J831" s="165"/>
      <c r="K831" s="165"/>
      <c r="L831" s="165"/>
      <c r="M831" s="165"/>
      <c r="N831" s="165"/>
      <c r="O831" s="166"/>
      <c r="P831" s="166"/>
      <c r="Q831" s="166"/>
    </row>
    <row r="832" spans="2:17">
      <c r="B832" s="165"/>
      <c r="C832" s="165"/>
      <c r="D832" s="177"/>
      <c r="E832" s="177"/>
      <c r="F832" s="177"/>
      <c r="G832" s="177"/>
      <c r="H832" s="177"/>
      <c r="I832" s="177"/>
      <c r="J832" s="165"/>
      <c r="K832" s="165"/>
      <c r="L832" s="165"/>
      <c r="M832" s="165"/>
      <c r="N832" s="165"/>
      <c r="O832" s="166"/>
      <c r="P832" s="166"/>
      <c r="Q832" s="166"/>
    </row>
    <row r="833" spans="2:17">
      <c r="B833" s="165"/>
      <c r="C833" s="165"/>
      <c r="D833" s="177"/>
      <c r="E833" s="177"/>
      <c r="F833" s="177"/>
      <c r="G833" s="177"/>
      <c r="H833" s="177"/>
      <c r="I833" s="177"/>
      <c r="J833" s="165"/>
      <c r="K833" s="165"/>
      <c r="L833" s="165"/>
      <c r="M833" s="165"/>
      <c r="N833" s="165"/>
      <c r="O833" s="166"/>
      <c r="P833" s="166"/>
      <c r="Q833" s="166"/>
    </row>
    <row r="834" spans="2:17">
      <c r="B834" s="165"/>
      <c r="C834" s="165"/>
      <c r="D834" s="177"/>
      <c r="E834" s="177"/>
      <c r="F834" s="177"/>
      <c r="G834" s="177"/>
      <c r="H834" s="177"/>
      <c r="I834" s="177"/>
      <c r="J834" s="165"/>
      <c r="K834" s="165"/>
      <c r="L834" s="165"/>
      <c r="M834" s="165"/>
      <c r="N834" s="165"/>
      <c r="O834" s="166"/>
      <c r="P834" s="166"/>
      <c r="Q834" s="166"/>
    </row>
    <row r="835" spans="2:17">
      <c r="B835" s="165"/>
      <c r="C835" s="165"/>
      <c r="D835" s="177"/>
      <c r="E835" s="177"/>
      <c r="F835" s="177"/>
      <c r="G835" s="177"/>
      <c r="H835" s="177"/>
      <c r="I835" s="177"/>
      <c r="J835" s="165"/>
      <c r="K835" s="165"/>
      <c r="L835" s="165"/>
      <c r="M835" s="165"/>
      <c r="N835" s="165"/>
      <c r="O835" s="166"/>
      <c r="P835" s="166"/>
      <c r="Q835" s="166"/>
    </row>
    <row r="836" spans="2:17">
      <c r="B836" s="165"/>
      <c r="C836" s="165"/>
      <c r="D836" s="177"/>
      <c r="E836" s="177"/>
      <c r="F836" s="177"/>
      <c r="G836" s="177"/>
      <c r="H836" s="177"/>
      <c r="I836" s="177"/>
      <c r="J836" s="165"/>
      <c r="K836" s="165"/>
      <c r="L836" s="165"/>
      <c r="M836" s="165"/>
      <c r="N836" s="165"/>
      <c r="O836" s="166"/>
      <c r="P836" s="166"/>
      <c r="Q836" s="166"/>
    </row>
    <row r="837" spans="2:17">
      <c r="B837" s="165"/>
      <c r="C837" s="165"/>
      <c r="D837" s="177"/>
      <c r="E837" s="177"/>
      <c r="F837" s="177"/>
      <c r="G837" s="177"/>
      <c r="H837" s="177"/>
      <c r="I837" s="177"/>
      <c r="J837" s="165"/>
      <c r="K837" s="165"/>
      <c r="L837" s="165"/>
      <c r="M837" s="165"/>
      <c r="N837" s="165"/>
      <c r="O837" s="166"/>
      <c r="P837" s="166"/>
      <c r="Q837" s="166"/>
    </row>
    <row r="838" spans="2:17">
      <c r="B838" s="165"/>
      <c r="C838" s="165"/>
      <c r="D838" s="177"/>
      <c r="E838" s="177"/>
      <c r="F838" s="177"/>
      <c r="G838" s="177"/>
      <c r="H838" s="177"/>
      <c r="I838" s="177"/>
      <c r="J838" s="165"/>
      <c r="K838" s="165"/>
      <c r="L838" s="165"/>
      <c r="M838" s="165"/>
      <c r="N838" s="165"/>
      <c r="O838" s="166"/>
      <c r="P838" s="166"/>
      <c r="Q838" s="166"/>
    </row>
    <row r="839" spans="2:17">
      <c r="B839" s="165"/>
      <c r="C839" s="165"/>
      <c r="D839" s="177"/>
      <c r="E839" s="177"/>
      <c r="F839" s="177"/>
      <c r="G839" s="177"/>
      <c r="H839" s="177"/>
      <c r="I839" s="177"/>
      <c r="J839" s="165"/>
      <c r="K839" s="165"/>
      <c r="L839" s="165"/>
      <c r="M839" s="165"/>
      <c r="N839" s="165"/>
      <c r="O839" s="166"/>
      <c r="P839" s="166"/>
      <c r="Q839" s="166"/>
    </row>
    <row r="840" spans="2:17">
      <c r="B840" s="165"/>
      <c r="C840" s="165"/>
      <c r="D840" s="177"/>
      <c r="E840" s="177"/>
      <c r="F840" s="177"/>
      <c r="G840" s="177"/>
      <c r="H840" s="177"/>
      <c r="I840" s="177"/>
      <c r="J840" s="165"/>
      <c r="K840" s="165"/>
      <c r="L840" s="165"/>
      <c r="M840" s="165"/>
      <c r="N840" s="165"/>
      <c r="O840" s="166"/>
      <c r="P840" s="166"/>
      <c r="Q840" s="166"/>
    </row>
    <row r="841" spans="2:17">
      <c r="B841" s="165"/>
      <c r="C841" s="165"/>
      <c r="D841" s="177"/>
      <c r="E841" s="177"/>
      <c r="F841" s="177"/>
      <c r="G841" s="177"/>
      <c r="H841" s="177"/>
      <c r="I841" s="177"/>
      <c r="J841" s="165"/>
      <c r="K841" s="165"/>
      <c r="L841" s="165"/>
      <c r="M841" s="165"/>
      <c r="N841" s="165"/>
      <c r="O841" s="166"/>
      <c r="P841" s="166"/>
      <c r="Q841" s="166"/>
    </row>
    <row r="842" spans="2:17">
      <c r="B842" s="165"/>
      <c r="C842" s="165"/>
      <c r="D842" s="177"/>
      <c r="E842" s="177"/>
      <c r="F842" s="177"/>
      <c r="G842" s="177"/>
      <c r="H842" s="177"/>
      <c r="I842" s="177"/>
      <c r="J842" s="165"/>
      <c r="K842" s="165"/>
      <c r="L842" s="165"/>
      <c r="M842" s="165"/>
      <c r="N842" s="165"/>
      <c r="O842" s="166"/>
      <c r="P842" s="166"/>
      <c r="Q842" s="166"/>
    </row>
    <row r="843" spans="2:17">
      <c r="B843" s="165"/>
      <c r="C843" s="165"/>
      <c r="D843" s="177"/>
      <c r="E843" s="177"/>
      <c r="F843" s="177"/>
      <c r="G843" s="177"/>
      <c r="H843" s="177"/>
      <c r="I843" s="177"/>
      <c r="J843" s="165"/>
      <c r="K843" s="165"/>
      <c r="L843" s="165"/>
      <c r="M843" s="165"/>
      <c r="N843" s="165"/>
      <c r="O843" s="166"/>
      <c r="P843" s="166"/>
      <c r="Q843" s="166"/>
    </row>
    <row r="844" spans="2:17">
      <c r="B844" s="165"/>
      <c r="C844" s="165"/>
      <c r="D844" s="177"/>
      <c r="E844" s="177"/>
      <c r="F844" s="177"/>
      <c r="G844" s="177"/>
      <c r="H844" s="177"/>
      <c r="I844" s="177"/>
      <c r="J844" s="165"/>
      <c r="K844" s="165"/>
      <c r="L844" s="165"/>
      <c r="M844" s="165"/>
      <c r="N844" s="165"/>
      <c r="O844" s="166"/>
      <c r="P844" s="166"/>
      <c r="Q844" s="166"/>
    </row>
    <row r="845" spans="2:17">
      <c r="B845" s="165"/>
      <c r="C845" s="165"/>
      <c r="D845" s="177"/>
      <c r="E845" s="177"/>
      <c r="F845" s="177"/>
      <c r="G845" s="177"/>
      <c r="H845" s="177"/>
      <c r="I845" s="177"/>
      <c r="J845" s="165"/>
      <c r="K845" s="165"/>
      <c r="L845" s="165"/>
      <c r="M845" s="165"/>
      <c r="N845" s="165"/>
      <c r="O845" s="166"/>
      <c r="P845" s="166"/>
      <c r="Q845" s="166"/>
    </row>
    <row r="846" spans="2:17">
      <c r="B846" s="165"/>
      <c r="C846" s="165"/>
      <c r="D846" s="177"/>
      <c r="E846" s="177"/>
      <c r="F846" s="177"/>
      <c r="G846" s="177"/>
      <c r="H846" s="177"/>
      <c r="I846" s="177"/>
      <c r="J846" s="165"/>
      <c r="K846" s="165"/>
      <c r="L846" s="165"/>
      <c r="M846" s="165"/>
      <c r="N846" s="165"/>
      <c r="O846" s="166"/>
      <c r="P846" s="166"/>
      <c r="Q846" s="166"/>
    </row>
    <row r="847" spans="2:17">
      <c r="B847" s="165"/>
      <c r="C847" s="165"/>
      <c r="D847" s="177"/>
      <c r="E847" s="177"/>
      <c r="F847" s="177"/>
      <c r="G847" s="177"/>
      <c r="H847" s="177"/>
      <c r="I847" s="177"/>
      <c r="J847" s="165"/>
      <c r="K847" s="165"/>
      <c r="L847" s="165"/>
      <c r="M847" s="165"/>
      <c r="N847" s="165"/>
      <c r="O847" s="166"/>
      <c r="P847" s="166"/>
      <c r="Q847" s="166"/>
    </row>
    <row r="848" spans="2:17">
      <c r="B848" s="165"/>
      <c r="C848" s="165"/>
      <c r="D848" s="177"/>
      <c r="E848" s="177"/>
      <c r="F848" s="177"/>
      <c r="G848" s="177"/>
      <c r="H848" s="177"/>
      <c r="I848" s="177"/>
      <c r="J848" s="165"/>
      <c r="K848" s="165"/>
      <c r="L848" s="165"/>
      <c r="M848" s="165"/>
      <c r="N848" s="165"/>
      <c r="O848" s="166"/>
      <c r="P848" s="166"/>
      <c r="Q848" s="166"/>
    </row>
    <row r="849" spans="2:17">
      <c r="B849" s="165"/>
      <c r="C849" s="165"/>
      <c r="D849" s="177"/>
      <c r="E849" s="177"/>
      <c r="F849" s="177"/>
      <c r="G849" s="177"/>
      <c r="H849" s="177"/>
      <c r="I849" s="177"/>
      <c r="J849" s="165"/>
      <c r="K849" s="165"/>
      <c r="L849" s="165"/>
      <c r="M849" s="165"/>
      <c r="N849" s="165"/>
      <c r="O849" s="166"/>
      <c r="P849" s="166"/>
      <c r="Q849" s="166"/>
    </row>
    <row r="850" spans="2:17">
      <c r="B850" s="165"/>
      <c r="C850" s="165"/>
      <c r="D850" s="177"/>
      <c r="E850" s="177"/>
      <c r="F850" s="177"/>
      <c r="G850" s="177"/>
      <c r="H850" s="177"/>
      <c r="I850" s="177"/>
      <c r="J850" s="165"/>
      <c r="K850" s="165"/>
      <c r="L850" s="165"/>
      <c r="M850" s="165"/>
      <c r="N850" s="165"/>
      <c r="O850" s="166"/>
      <c r="P850" s="166"/>
      <c r="Q850" s="166"/>
    </row>
    <row r="851" spans="2:17">
      <c r="B851" s="165"/>
      <c r="C851" s="165"/>
      <c r="D851" s="177"/>
      <c r="E851" s="177"/>
      <c r="F851" s="177"/>
      <c r="G851" s="177"/>
      <c r="H851" s="177"/>
      <c r="I851" s="177"/>
      <c r="J851" s="165"/>
      <c r="K851" s="165"/>
      <c r="L851" s="165"/>
      <c r="M851" s="165"/>
      <c r="N851" s="165"/>
      <c r="O851" s="166"/>
      <c r="P851" s="166"/>
      <c r="Q851" s="166"/>
    </row>
    <row r="852" spans="2:17">
      <c r="B852" s="165"/>
      <c r="C852" s="165"/>
      <c r="D852" s="177"/>
      <c r="E852" s="177"/>
      <c r="F852" s="177"/>
      <c r="G852" s="177"/>
      <c r="H852" s="177"/>
      <c r="I852" s="177"/>
      <c r="J852" s="165"/>
      <c r="K852" s="165"/>
      <c r="L852" s="165"/>
      <c r="M852" s="165"/>
      <c r="N852" s="165"/>
      <c r="O852" s="166"/>
      <c r="P852" s="166"/>
      <c r="Q852" s="166"/>
    </row>
    <row r="853" spans="2:17">
      <c r="B853" s="165"/>
      <c r="C853" s="165"/>
      <c r="D853" s="177"/>
      <c r="E853" s="177"/>
      <c r="F853" s="177"/>
      <c r="G853" s="177"/>
      <c r="H853" s="177"/>
      <c r="I853" s="177"/>
      <c r="J853" s="165"/>
      <c r="K853" s="165"/>
      <c r="L853" s="165"/>
      <c r="M853" s="165"/>
      <c r="N853" s="165"/>
      <c r="O853" s="166"/>
      <c r="P853" s="166"/>
      <c r="Q853" s="166"/>
    </row>
    <row r="854" spans="2:17">
      <c r="B854" s="165"/>
      <c r="C854" s="165"/>
      <c r="D854" s="177"/>
      <c r="E854" s="177"/>
      <c r="F854" s="177"/>
      <c r="G854" s="177"/>
      <c r="H854" s="177"/>
      <c r="I854" s="177"/>
      <c r="J854" s="165"/>
      <c r="K854" s="165"/>
      <c r="L854" s="165"/>
      <c r="M854" s="165"/>
      <c r="N854" s="165"/>
      <c r="O854" s="166"/>
      <c r="P854" s="166"/>
      <c r="Q854" s="166"/>
    </row>
    <row r="855" spans="2:17">
      <c r="B855" s="165"/>
      <c r="C855" s="165"/>
      <c r="D855" s="177"/>
      <c r="E855" s="177"/>
      <c r="F855" s="177"/>
      <c r="G855" s="177"/>
      <c r="H855" s="177"/>
      <c r="I855" s="177"/>
      <c r="J855" s="165"/>
      <c r="K855" s="165"/>
      <c r="L855" s="165"/>
      <c r="M855" s="165"/>
      <c r="N855" s="165"/>
      <c r="O855" s="166"/>
      <c r="P855" s="166"/>
      <c r="Q855" s="166"/>
    </row>
    <row r="856" spans="2:17">
      <c r="B856" s="165"/>
      <c r="C856" s="165"/>
      <c r="D856" s="177"/>
      <c r="E856" s="177"/>
      <c r="F856" s="177"/>
      <c r="G856" s="177"/>
      <c r="H856" s="177"/>
      <c r="I856" s="177"/>
      <c r="J856" s="165"/>
      <c r="K856" s="165"/>
      <c r="L856" s="165"/>
      <c r="M856" s="165"/>
      <c r="N856" s="165"/>
      <c r="O856" s="166"/>
      <c r="P856" s="166"/>
      <c r="Q856" s="166"/>
    </row>
    <row r="857" spans="2:17">
      <c r="B857" s="165"/>
      <c r="C857" s="165"/>
      <c r="D857" s="177"/>
      <c r="E857" s="177"/>
      <c r="F857" s="177"/>
      <c r="G857" s="177"/>
      <c r="H857" s="177"/>
      <c r="I857" s="177"/>
      <c r="J857" s="165"/>
      <c r="K857" s="165"/>
      <c r="L857" s="165"/>
      <c r="M857" s="165"/>
      <c r="N857" s="165"/>
      <c r="O857" s="166"/>
      <c r="P857" s="166"/>
      <c r="Q857" s="166"/>
    </row>
    <row r="858" spans="2:17">
      <c r="B858" s="165"/>
      <c r="C858" s="165"/>
      <c r="D858" s="177"/>
      <c r="E858" s="177"/>
      <c r="F858" s="177"/>
      <c r="G858" s="177"/>
      <c r="H858" s="177"/>
      <c r="I858" s="177"/>
      <c r="J858" s="165"/>
      <c r="K858" s="165"/>
      <c r="L858" s="165"/>
      <c r="M858" s="165"/>
      <c r="N858" s="165"/>
      <c r="O858" s="166"/>
      <c r="P858" s="166"/>
      <c r="Q858" s="166"/>
    </row>
    <row r="859" spans="2:17">
      <c r="B859" s="165"/>
      <c r="C859" s="165"/>
      <c r="D859" s="177"/>
      <c r="E859" s="177"/>
      <c r="F859" s="177"/>
      <c r="G859" s="177"/>
      <c r="H859" s="177"/>
      <c r="I859" s="177"/>
      <c r="J859" s="165"/>
      <c r="K859" s="165"/>
      <c r="L859" s="165"/>
      <c r="M859" s="165"/>
      <c r="N859" s="165"/>
      <c r="O859" s="166"/>
      <c r="P859" s="166"/>
      <c r="Q859" s="166"/>
    </row>
    <row r="860" spans="2:17">
      <c r="B860" s="165"/>
      <c r="C860" s="165"/>
      <c r="D860" s="177"/>
      <c r="E860" s="177"/>
      <c r="F860" s="177"/>
      <c r="G860" s="177"/>
      <c r="H860" s="177"/>
      <c r="I860" s="177"/>
      <c r="J860" s="165"/>
      <c r="K860" s="165"/>
      <c r="L860" s="165"/>
      <c r="M860" s="165"/>
      <c r="N860" s="165"/>
      <c r="O860" s="166"/>
      <c r="P860" s="166"/>
      <c r="Q860" s="166"/>
    </row>
    <row r="861" spans="2:17">
      <c r="B861" s="165"/>
      <c r="C861" s="165"/>
      <c r="D861" s="177"/>
      <c r="E861" s="177"/>
      <c r="F861" s="177"/>
      <c r="G861" s="177"/>
      <c r="H861" s="177"/>
      <c r="I861" s="177"/>
      <c r="J861" s="165"/>
      <c r="K861" s="165"/>
      <c r="L861" s="165"/>
      <c r="M861" s="165"/>
      <c r="N861" s="165"/>
      <c r="O861" s="166"/>
      <c r="P861" s="166"/>
      <c r="Q861" s="166"/>
    </row>
    <row r="862" spans="2:17">
      <c r="B862" s="165"/>
      <c r="C862" s="165"/>
      <c r="D862" s="177"/>
      <c r="E862" s="177"/>
      <c r="F862" s="177"/>
      <c r="G862" s="177"/>
      <c r="H862" s="177"/>
      <c r="I862" s="177"/>
      <c r="J862" s="165"/>
      <c r="K862" s="165"/>
      <c r="L862" s="165"/>
      <c r="M862" s="165"/>
      <c r="N862" s="165"/>
      <c r="O862" s="166"/>
      <c r="P862" s="166"/>
      <c r="Q862" s="166"/>
    </row>
    <row r="863" spans="2:17">
      <c r="B863" s="165"/>
      <c r="C863" s="165"/>
      <c r="D863" s="177"/>
      <c r="E863" s="177"/>
      <c r="F863" s="177"/>
      <c r="G863" s="177"/>
      <c r="H863" s="177"/>
      <c r="I863" s="177"/>
      <c r="J863" s="165"/>
      <c r="K863" s="165"/>
      <c r="L863" s="165"/>
      <c r="M863" s="165"/>
      <c r="N863" s="165"/>
      <c r="O863" s="166"/>
      <c r="P863" s="166"/>
      <c r="Q863" s="166"/>
    </row>
    <row r="864" spans="2:17">
      <c r="B864" s="165"/>
      <c r="C864" s="165"/>
      <c r="D864" s="177"/>
      <c r="E864" s="177"/>
      <c r="F864" s="177"/>
      <c r="G864" s="177"/>
      <c r="H864" s="177"/>
      <c r="I864" s="177"/>
      <c r="J864" s="165"/>
      <c r="K864" s="165"/>
      <c r="L864" s="165"/>
      <c r="M864" s="165"/>
      <c r="N864" s="165"/>
      <c r="O864" s="166"/>
      <c r="P864" s="166"/>
      <c r="Q864" s="166"/>
    </row>
    <row r="865" spans="2:17">
      <c r="B865" s="165"/>
      <c r="C865" s="165"/>
      <c r="D865" s="177"/>
      <c r="E865" s="177"/>
      <c r="F865" s="177"/>
      <c r="G865" s="177"/>
      <c r="H865" s="177"/>
      <c r="I865" s="177"/>
      <c r="J865" s="165"/>
      <c r="K865" s="165"/>
      <c r="L865" s="165"/>
      <c r="M865" s="165"/>
      <c r="N865" s="165"/>
      <c r="O865" s="166"/>
      <c r="P865" s="166"/>
      <c r="Q865" s="166"/>
    </row>
    <row r="866" spans="2:17">
      <c r="B866" s="165"/>
      <c r="C866" s="165"/>
      <c r="D866" s="177"/>
      <c r="E866" s="177"/>
      <c r="F866" s="177"/>
      <c r="G866" s="177"/>
      <c r="H866" s="177"/>
      <c r="I866" s="177"/>
      <c r="J866" s="165"/>
      <c r="K866" s="165"/>
      <c r="L866" s="165"/>
      <c r="M866" s="165"/>
      <c r="N866" s="165"/>
      <c r="O866" s="166"/>
      <c r="P866" s="166"/>
      <c r="Q866" s="166"/>
    </row>
    <row r="867" spans="2:17">
      <c r="B867" s="165"/>
      <c r="C867" s="165"/>
      <c r="D867" s="177"/>
      <c r="E867" s="177"/>
      <c r="F867" s="177"/>
      <c r="G867" s="177"/>
      <c r="H867" s="177"/>
      <c r="I867" s="177"/>
      <c r="J867" s="165"/>
      <c r="K867" s="165"/>
      <c r="L867" s="165"/>
      <c r="M867" s="165"/>
      <c r="N867" s="165"/>
      <c r="O867" s="166"/>
      <c r="P867" s="166"/>
      <c r="Q867" s="166"/>
    </row>
    <row r="868" spans="2:17">
      <c r="B868" s="165"/>
      <c r="C868" s="165"/>
      <c r="D868" s="177"/>
      <c r="E868" s="177"/>
      <c r="F868" s="177"/>
      <c r="G868" s="177"/>
      <c r="H868" s="177"/>
      <c r="I868" s="177"/>
      <c r="J868" s="165"/>
      <c r="K868" s="165"/>
      <c r="L868" s="165"/>
      <c r="M868" s="165"/>
      <c r="N868" s="165"/>
      <c r="O868" s="166"/>
      <c r="P868" s="166"/>
      <c r="Q868" s="166"/>
    </row>
    <row r="869" spans="2:17">
      <c r="B869" s="165"/>
      <c r="C869" s="165"/>
      <c r="D869" s="177"/>
      <c r="E869" s="177"/>
      <c r="F869" s="177"/>
      <c r="G869" s="177"/>
      <c r="H869" s="177"/>
      <c r="I869" s="177"/>
      <c r="J869" s="165"/>
      <c r="K869" s="165"/>
      <c r="L869" s="165"/>
      <c r="M869" s="165"/>
      <c r="N869" s="165"/>
      <c r="O869" s="166"/>
      <c r="P869" s="166"/>
      <c r="Q869" s="166"/>
    </row>
    <row r="870" spans="2:17">
      <c r="B870" s="165"/>
      <c r="C870" s="165"/>
      <c r="D870" s="177"/>
      <c r="E870" s="177"/>
      <c r="F870" s="177"/>
      <c r="G870" s="177"/>
      <c r="H870" s="177"/>
      <c r="I870" s="177"/>
      <c r="J870" s="165"/>
      <c r="K870" s="165"/>
      <c r="L870" s="165"/>
      <c r="M870" s="165"/>
      <c r="N870" s="165"/>
      <c r="O870" s="166"/>
      <c r="P870" s="166"/>
      <c r="Q870" s="166"/>
    </row>
    <row r="871" spans="2:17">
      <c r="B871" s="165"/>
      <c r="C871" s="165"/>
      <c r="D871" s="177"/>
      <c r="E871" s="177"/>
      <c r="F871" s="177"/>
      <c r="G871" s="177"/>
      <c r="H871" s="177"/>
      <c r="I871" s="177"/>
      <c r="J871" s="165"/>
      <c r="K871" s="165"/>
      <c r="L871" s="165"/>
      <c r="M871" s="165"/>
      <c r="N871" s="165"/>
      <c r="O871" s="166"/>
      <c r="P871" s="166"/>
      <c r="Q871" s="166"/>
    </row>
    <row r="872" spans="2:17">
      <c r="B872" s="165"/>
      <c r="C872" s="165"/>
      <c r="D872" s="177"/>
      <c r="E872" s="177"/>
      <c r="F872" s="177"/>
      <c r="G872" s="177"/>
      <c r="H872" s="177"/>
      <c r="I872" s="177"/>
      <c r="J872" s="165"/>
      <c r="K872" s="165"/>
      <c r="L872" s="165"/>
      <c r="M872" s="165"/>
      <c r="N872" s="165"/>
      <c r="O872" s="166"/>
      <c r="P872" s="166"/>
      <c r="Q872" s="166"/>
    </row>
    <row r="873" spans="2:17">
      <c r="B873" s="165"/>
      <c r="C873" s="165"/>
      <c r="D873" s="177"/>
      <c r="E873" s="177"/>
      <c r="F873" s="177"/>
      <c r="G873" s="177"/>
      <c r="H873" s="177"/>
      <c r="I873" s="177"/>
      <c r="J873" s="165"/>
      <c r="K873" s="165"/>
      <c r="L873" s="165"/>
      <c r="M873" s="165"/>
      <c r="N873" s="165"/>
      <c r="O873" s="166"/>
      <c r="P873" s="166"/>
      <c r="Q873" s="166"/>
    </row>
    <row r="874" spans="2:17">
      <c r="B874" s="165"/>
      <c r="C874" s="165"/>
      <c r="D874" s="177"/>
      <c r="E874" s="177"/>
      <c r="F874" s="177"/>
      <c r="G874" s="177"/>
      <c r="H874" s="177"/>
      <c r="I874" s="177"/>
      <c r="J874" s="165"/>
      <c r="K874" s="165"/>
      <c r="L874" s="165"/>
      <c r="M874" s="165"/>
      <c r="N874" s="165"/>
      <c r="O874" s="166"/>
      <c r="P874" s="166"/>
      <c r="Q874" s="166"/>
    </row>
    <row r="875" spans="2:17">
      <c r="B875" s="165"/>
      <c r="C875" s="165"/>
      <c r="D875" s="177"/>
      <c r="E875" s="177"/>
      <c r="F875" s="177"/>
      <c r="G875" s="177"/>
      <c r="H875" s="177"/>
      <c r="I875" s="177"/>
      <c r="J875" s="165"/>
      <c r="K875" s="165"/>
      <c r="L875" s="165"/>
      <c r="M875" s="165"/>
      <c r="N875" s="165"/>
      <c r="O875" s="166"/>
      <c r="P875" s="166"/>
      <c r="Q875" s="166"/>
    </row>
    <row r="876" spans="2:17">
      <c r="B876" s="165"/>
      <c r="C876" s="165"/>
      <c r="D876" s="177"/>
      <c r="E876" s="177"/>
      <c r="F876" s="177"/>
      <c r="G876" s="177"/>
      <c r="H876" s="177"/>
      <c r="I876" s="177"/>
      <c r="J876" s="165"/>
      <c r="K876" s="165"/>
      <c r="L876" s="165"/>
      <c r="M876" s="165"/>
      <c r="N876" s="165"/>
      <c r="O876" s="166"/>
      <c r="P876" s="166"/>
      <c r="Q876" s="166"/>
    </row>
    <row r="877" spans="2:17">
      <c r="B877" s="165"/>
      <c r="C877" s="165"/>
      <c r="D877" s="177"/>
      <c r="E877" s="177"/>
      <c r="F877" s="177"/>
      <c r="G877" s="177"/>
      <c r="H877" s="177"/>
      <c r="I877" s="177"/>
      <c r="J877" s="165"/>
      <c r="K877" s="165"/>
      <c r="L877" s="165"/>
      <c r="M877" s="165"/>
      <c r="N877" s="165"/>
      <c r="O877" s="166"/>
      <c r="P877" s="166"/>
      <c r="Q877" s="166"/>
    </row>
    <row r="878" spans="2:17">
      <c r="B878" s="165"/>
      <c r="C878" s="165"/>
      <c r="D878" s="177"/>
      <c r="E878" s="177"/>
      <c r="F878" s="177"/>
      <c r="G878" s="177"/>
      <c r="H878" s="177"/>
      <c r="I878" s="177"/>
      <c r="J878" s="165"/>
      <c r="K878" s="165"/>
      <c r="L878" s="165"/>
      <c r="M878" s="165"/>
      <c r="N878" s="165"/>
      <c r="O878" s="166"/>
      <c r="P878" s="166"/>
      <c r="Q878" s="166"/>
    </row>
    <row r="879" spans="2:17">
      <c r="B879" s="165"/>
      <c r="C879" s="165"/>
      <c r="D879" s="177"/>
      <c r="E879" s="177"/>
      <c r="F879" s="177"/>
      <c r="G879" s="177"/>
      <c r="H879" s="177"/>
      <c r="I879" s="177"/>
      <c r="J879" s="165"/>
      <c r="K879" s="165"/>
      <c r="L879" s="165"/>
      <c r="M879" s="165"/>
      <c r="N879" s="165"/>
      <c r="O879" s="166"/>
      <c r="P879" s="166"/>
      <c r="Q879" s="166"/>
    </row>
    <row r="880" spans="2:17">
      <c r="B880" s="165"/>
      <c r="C880" s="165"/>
      <c r="D880" s="177"/>
      <c r="E880" s="177"/>
      <c r="F880" s="177"/>
      <c r="G880" s="177"/>
      <c r="H880" s="177"/>
      <c r="I880" s="177"/>
      <c r="J880" s="165"/>
      <c r="K880" s="165"/>
      <c r="L880" s="165"/>
      <c r="M880" s="165"/>
      <c r="N880" s="165"/>
      <c r="O880" s="166"/>
      <c r="P880" s="166"/>
      <c r="Q880" s="166"/>
    </row>
    <row r="881" spans="2:17">
      <c r="B881" s="165"/>
      <c r="C881" s="165"/>
      <c r="D881" s="177"/>
      <c r="E881" s="177"/>
      <c r="F881" s="177"/>
      <c r="G881" s="177"/>
      <c r="H881" s="177"/>
      <c r="I881" s="177"/>
      <c r="J881" s="165"/>
      <c r="K881" s="165"/>
      <c r="L881" s="165"/>
      <c r="M881" s="165"/>
      <c r="N881" s="165"/>
      <c r="O881" s="166"/>
      <c r="P881" s="166"/>
      <c r="Q881" s="166"/>
    </row>
    <row r="882" spans="2:17">
      <c r="B882" s="165"/>
      <c r="C882" s="165"/>
      <c r="D882" s="177"/>
      <c r="E882" s="177"/>
      <c r="F882" s="177"/>
      <c r="G882" s="177"/>
      <c r="H882" s="177"/>
      <c r="I882" s="177"/>
      <c r="J882" s="165"/>
      <c r="K882" s="165"/>
      <c r="L882" s="165"/>
      <c r="M882" s="165"/>
      <c r="N882" s="165"/>
      <c r="O882" s="166"/>
      <c r="P882" s="166"/>
      <c r="Q882" s="166"/>
    </row>
    <row r="883" spans="2:17">
      <c r="B883" s="165"/>
      <c r="C883" s="165"/>
      <c r="D883" s="177"/>
      <c r="E883" s="177"/>
      <c r="F883" s="177"/>
      <c r="G883" s="177"/>
      <c r="H883" s="177"/>
      <c r="I883" s="177"/>
      <c r="J883" s="165"/>
      <c r="K883" s="165"/>
      <c r="L883" s="165"/>
      <c r="M883" s="165"/>
      <c r="N883" s="165"/>
      <c r="O883" s="166"/>
      <c r="P883" s="166"/>
      <c r="Q883" s="166"/>
    </row>
    <row r="884" spans="2:17">
      <c r="B884" s="165"/>
      <c r="C884" s="165"/>
      <c r="D884" s="177"/>
      <c r="E884" s="177"/>
      <c r="F884" s="177"/>
      <c r="G884" s="177"/>
      <c r="H884" s="177"/>
      <c r="I884" s="177"/>
      <c r="J884" s="165"/>
      <c r="K884" s="165"/>
      <c r="L884" s="165"/>
      <c r="M884" s="165"/>
      <c r="N884" s="165"/>
      <c r="O884" s="166"/>
      <c r="P884" s="166"/>
      <c r="Q884" s="166"/>
    </row>
    <row r="885" spans="2:17">
      <c r="B885" s="165"/>
      <c r="C885" s="165"/>
      <c r="D885" s="177"/>
      <c r="E885" s="177"/>
      <c r="F885" s="177"/>
      <c r="G885" s="177"/>
      <c r="H885" s="177"/>
      <c r="I885" s="177"/>
      <c r="J885" s="165"/>
      <c r="K885" s="165"/>
      <c r="L885" s="165"/>
      <c r="M885" s="165"/>
      <c r="N885" s="165"/>
      <c r="O885" s="166"/>
      <c r="P885" s="166"/>
      <c r="Q885" s="166"/>
    </row>
    <row r="886" spans="2:17">
      <c r="B886" s="165"/>
      <c r="C886" s="165"/>
      <c r="D886" s="177"/>
      <c r="E886" s="177"/>
      <c r="F886" s="177"/>
      <c r="G886" s="177"/>
      <c r="H886" s="177"/>
      <c r="I886" s="177"/>
      <c r="J886" s="165"/>
      <c r="K886" s="165"/>
      <c r="L886" s="165"/>
      <c r="M886" s="165"/>
      <c r="N886" s="165"/>
      <c r="O886" s="166"/>
      <c r="P886" s="166"/>
      <c r="Q886" s="166"/>
    </row>
    <row r="887" spans="2:17">
      <c r="B887" s="165"/>
      <c r="C887" s="165"/>
      <c r="D887" s="177"/>
      <c r="E887" s="177"/>
      <c r="F887" s="177"/>
      <c r="G887" s="177"/>
      <c r="H887" s="177"/>
      <c r="I887" s="177"/>
      <c r="J887" s="165"/>
      <c r="K887" s="165"/>
      <c r="L887" s="165"/>
      <c r="M887" s="165"/>
      <c r="N887" s="165"/>
      <c r="O887" s="166"/>
      <c r="P887" s="166"/>
      <c r="Q887" s="166"/>
    </row>
    <row r="888" spans="2:17">
      <c r="B888" s="165"/>
      <c r="C888" s="165"/>
      <c r="D888" s="177"/>
      <c r="E888" s="177"/>
      <c r="F888" s="177"/>
      <c r="G888" s="177"/>
      <c r="H888" s="177"/>
      <c r="I888" s="177"/>
      <c r="J888" s="165"/>
      <c r="K888" s="165"/>
      <c r="L888" s="165"/>
      <c r="M888" s="165"/>
      <c r="N888" s="165"/>
      <c r="O888" s="166"/>
      <c r="P888" s="166"/>
      <c r="Q888" s="166"/>
    </row>
    <row r="889" spans="2:17">
      <c r="B889" s="165"/>
      <c r="C889" s="165"/>
      <c r="D889" s="177"/>
      <c r="E889" s="177"/>
      <c r="F889" s="177"/>
      <c r="G889" s="177"/>
      <c r="H889" s="177"/>
      <c r="I889" s="177"/>
      <c r="J889" s="165"/>
      <c r="K889" s="165"/>
      <c r="L889" s="165"/>
      <c r="M889" s="165"/>
      <c r="N889" s="165"/>
      <c r="O889" s="166"/>
      <c r="P889" s="166"/>
      <c r="Q889" s="166"/>
    </row>
    <row r="890" spans="2:17">
      <c r="B890" s="165"/>
      <c r="C890" s="165"/>
      <c r="D890" s="177"/>
      <c r="E890" s="177"/>
      <c r="F890" s="177"/>
      <c r="G890" s="177"/>
      <c r="H890" s="177"/>
      <c r="I890" s="177"/>
      <c r="J890" s="165"/>
      <c r="K890" s="165"/>
      <c r="L890" s="165"/>
      <c r="M890" s="165"/>
      <c r="N890" s="165"/>
      <c r="O890" s="166"/>
      <c r="P890" s="166"/>
      <c r="Q890" s="166"/>
    </row>
    <row r="891" spans="2:17">
      <c r="B891" s="165"/>
      <c r="C891" s="165"/>
      <c r="D891" s="177"/>
      <c r="E891" s="177"/>
      <c r="F891" s="177"/>
      <c r="G891" s="177"/>
      <c r="H891" s="177"/>
      <c r="I891" s="177"/>
      <c r="J891" s="165"/>
      <c r="K891" s="165"/>
      <c r="L891" s="165"/>
      <c r="M891" s="165"/>
      <c r="N891" s="165"/>
      <c r="O891" s="166"/>
      <c r="P891" s="166"/>
      <c r="Q891" s="166"/>
    </row>
    <row r="892" spans="2:17">
      <c r="B892" s="165"/>
      <c r="C892" s="165"/>
      <c r="D892" s="177"/>
      <c r="E892" s="177"/>
      <c r="F892" s="177"/>
      <c r="G892" s="177"/>
      <c r="H892" s="177"/>
      <c r="I892" s="177"/>
      <c r="J892" s="165"/>
      <c r="K892" s="165"/>
      <c r="L892" s="165"/>
      <c r="M892" s="165"/>
      <c r="N892" s="165"/>
      <c r="O892" s="166"/>
      <c r="P892" s="166"/>
      <c r="Q892" s="166"/>
    </row>
    <row r="893" spans="2:17">
      <c r="B893" s="165"/>
      <c r="C893" s="165"/>
      <c r="D893" s="177"/>
      <c r="E893" s="177"/>
      <c r="F893" s="177"/>
      <c r="G893" s="177"/>
      <c r="H893" s="177"/>
      <c r="I893" s="177"/>
      <c r="J893" s="165"/>
      <c r="K893" s="165"/>
      <c r="L893" s="165"/>
      <c r="M893" s="165"/>
      <c r="N893" s="165"/>
      <c r="O893" s="166"/>
      <c r="P893" s="166"/>
      <c r="Q893" s="166"/>
    </row>
    <row r="894" spans="2:17">
      <c r="B894" s="165"/>
      <c r="C894" s="165"/>
      <c r="D894" s="177"/>
      <c r="E894" s="177"/>
      <c r="F894" s="177"/>
      <c r="G894" s="177"/>
      <c r="H894" s="177"/>
      <c r="I894" s="177"/>
      <c r="J894" s="165"/>
      <c r="K894" s="165"/>
      <c r="L894" s="165"/>
      <c r="M894" s="165"/>
      <c r="N894" s="165"/>
      <c r="O894" s="166"/>
      <c r="P894" s="166"/>
      <c r="Q894" s="166"/>
    </row>
    <row r="895" spans="2:17">
      <c r="B895" s="165"/>
      <c r="C895" s="165"/>
      <c r="D895" s="177"/>
      <c r="E895" s="177"/>
      <c r="F895" s="177"/>
      <c r="G895" s="177"/>
      <c r="H895" s="177"/>
      <c r="I895" s="177"/>
      <c r="J895" s="165"/>
      <c r="K895" s="165"/>
      <c r="L895" s="165"/>
      <c r="M895" s="165"/>
      <c r="N895" s="165"/>
      <c r="O895" s="166"/>
      <c r="P895" s="166"/>
      <c r="Q895" s="166"/>
    </row>
    <row r="896" spans="2:17">
      <c r="B896" s="165"/>
      <c r="C896" s="165"/>
      <c r="D896" s="177"/>
      <c r="E896" s="177"/>
      <c r="F896" s="177"/>
      <c r="G896" s="177"/>
      <c r="H896" s="177"/>
      <c r="I896" s="177"/>
      <c r="J896" s="165"/>
      <c r="K896" s="165"/>
      <c r="L896" s="165"/>
      <c r="M896" s="165"/>
      <c r="N896" s="165"/>
      <c r="O896" s="166"/>
      <c r="P896" s="166"/>
      <c r="Q896" s="166"/>
    </row>
    <row r="897" spans="2:17">
      <c r="B897" s="165"/>
      <c r="C897" s="165"/>
      <c r="D897" s="177"/>
      <c r="E897" s="177"/>
      <c r="F897" s="177"/>
      <c r="G897" s="177"/>
      <c r="H897" s="177"/>
      <c r="I897" s="177"/>
      <c r="J897" s="165"/>
      <c r="K897" s="165"/>
      <c r="L897" s="165"/>
      <c r="M897" s="165"/>
      <c r="N897" s="165"/>
      <c r="O897" s="166"/>
      <c r="P897" s="166"/>
      <c r="Q897" s="166"/>
    </row>
    <row r="898" spans="2:17">
      <c r="B898" s="165"/>
      <c r="C898" s="165"/>
      <c r="D898" s="177"/>
      <c r="E898" s="177"/>
      <c r="F898" s="177"/>
      <c r="G898" s="177"/>
      <c r="H898" s="177"/>
      <c r="I898" s="177"/>
      <c r="J898" s="165"/>
      <c r="K898" s="165"/>
      <c r="L898" s="165"/>
      <c r="M898" s="165"/>
      <c r="N898" s="165"/>
      <c r="O898" s="166"/>
      <c r="P898" s="166"/>
      <c r="Q898" s="166"/>
    </row>
    <row r="899" spans="2:17">
      <c r="B899" s="165"/>
      <c r="C899" s="165"/>
      <c r="D899" s="177"/>
      <c r="E899" s="177"/>
      <c r="F899" s="177"/>
      <c r="G899" s="177"/>
      <c r="H899" s="177"/>
      <c r="I899" s="177"/>
      <c r="J899" s="165"/>
      <c r="K899" s="165"/>
      <c r="L899" s="165"/>
      <c r="M899" s="165"/>
      <c r="N899" s="165"/>
      <c r="O899" s="166"/>
      <c r="P899" s="166"/>
      <c r="Q899" s="166"/>
    </row>
    <row r="900" spans="2:17">
      <c r="B900" s="165"/>
      <c r="C900" s="165"/>
      <c r="D900" s="177"/>
      <c r="E900" s="177"/>
      <c r="F900" s="177"/>
      <c r="G900" s="177"/>
      <c r="H900" s="177"/>
      <c r="I900" s="177"/>
      <c r="J900" s="165"/>
      <c r="K900" s="165"/>
      <c r="L900" s="165"/>
      <c r="M900" s="165"/>
      <c r="N900" s="165"/>
      <c r="O900" s="166"/>
      <c r="P900" s="166"/>
      <c r="Q900" s="166"/>
    </row>
    <row r="901" spans="2:17">
      <c r="B901" s="165"/>
      <c r="C901" s="165"/>
      <c r="D901" s="177"/>
      <c r="E901" s="177"/>
      <c r="F901" s="177"/>
      <c r="G901" s="177"/>
      <c r="H901" s="177"/>
      <c r="I901" s="177"/>
      <c r="J901" s="165"/>
      <c r="K901" s="165"/>
      <c r="L901" s="165"/>
      <c r="M901" s="165"/>
      <c r="N901" s="165"/>
      <c r="O901" s="166"/>
      <c r="P901" s="166"/>
      <c r="Q901" s="166"/>
    </row>
    <row r="902" spans="2:17">
      <c r="B902" s="165"/>
      <c r="C902" s="165"/>
      <c r="D902" s="177"/>
      <c r="E902" s="177"/>
      <c r="F902" s="177"/>
      <c r="G902" s="177"/>
      <c r="H902" s="177"/>
      <c r="I902" s="177"/>
      <c r="J902" s="165"/>
      <c r="K902" s="165"/>
      <c r="L902" s="165"/>
      <c r="M902" s="165"/>
      <c r="N902" s="165"/>
      <c r="O902" s="166"/>
      <c r="P902" s="166"/>
      <c r="Q902" s="166"/>
    </row>
    <row r="903" spans="2:17">
      <c r="B903" s="165"/>
      <c r="C903" s="165"/>
      <c r="D903" s="177"/>
      <c r="E903" s="177"/>
      <c r="F903" s="177"/>
      <c r="G903" s="177"/>
      <c r="H903" s="177"/>
      <c r="I903" s="177"/>
      <c r="J903" s="165"/>
      <c r="K903" s="165"/>
      <c r="L903" s="165"/>
      <c r="M903" s="165"/>
      <c r="N903" s="165"/>
      <c r="O903" s="166"/>
      <c r="P903" s="166"/>
      <c r="Q903" s="166"/>
    </row>
    <row r="904" spans="2:17">
      <c r="B904" s="165"/>
      <c r="C904" s="165"/>
      <c r="D904" s="177"/>
      <c r="E904" s="177"/>
      <c r="F904" s="177"/>
      <c r="G904" s="177"/>
      <c r="H904" s="177"/>
      <c r="I904" s="177"/>
      <c r="J904" s="165"/>
      <c r="K904" s="165"/>
      <c r="L904" s="165"/>
      <c r="M904" s="165"/>
      <c r="N904" s="165"/>
      <c r="O904" s="166"/>
      <c r="P904" s="166"/>
      <c r="Q904" s="166"/>
    </row>
    <row r="905" spans="2:17">
      <c r="B905" s="165"/>
      <c r="C905" s="165"/>
      <c r="D905" s="177"/>
      <c r="E905" s="177"/>
      <c r="F905" s="177"/>
      <c r="G905" s="177"/>
      <c r="H905" s="177"/>
      <c r="I905" s="177"/>
      <c r="J905" s="165"/>
      <c r="K905" s="165"/>
      <c r="L905" s="165"/>
      <c r="M905" s="165"/>
      <c r="N905" s="165"/>
      <c r="O905" s="166"/>
      <c r="P905" s="166"/>
      <c r="Q905" s="166"/>
    </row>
    <row r="906" spans="2:17">
      <c r="B906" s="165"/>
      <c r="C906" s="165"/>
      <c r="D906" s="177"/>
      <c r="E906" s="177"/>
      <c r="F906" s="177"/>
      <c r="G906" s="177"/>
      <c r="H906" s="177"/>
      <c r="I906" s="177"/>
      <c r="J906" s="165"/>
      <c r="K906" s="165"/>
      <c r="L906" s="165"/>
      <c r="M906" s="165"/>
      <c r="N906" s="165"/>
      <c r="O906" s="166"/>
      <c r="P906" s="166"/>
      <c r="Q906" s="166"/>
    </row>
    <row r="907" spans="2:17">
      <c r="B907" s="165"/>
      <c r="C907" s="165"/>
      <c r="D907" s="177"/>
      <c r="E907" s="177"/>
      <c r="F907" s="177"/>
      <c r="G907" s="177"/>
      <c r="H907" s="177"/>
      <c r="I907" s="177"/>
      <c r="J907" s="165"/>
      <c r="K907" s="165"/>
      <c r="L907" s="165"/>
      <c r="M907" s="165"/>
      <c r="N907" s="165"/>
      <c r="O907" s="166"/>
      <c r="P907" s="166"/>
      <c r="Q907" s="166"/>
    </row>
    <row r="908" spans="2:17">
      <c r="B908" s="165"/>
      <c r="C908" s="165"/>
      <c r="D908" s="177"/>
      <c r="E908" s="177"/>
      <c r="F908" s="177"/>
      <c r="G908" s="177"/>
      <c r="H908" s="177"/>
      <c r="I908" s="177"/>
      <c r="J908" s="165"/>
      <c r="K908" s="165"/>
      <c r="L908" s="165"/>
      <c r="M908" s="165"/>
      <c r="N908" s="165"/>
      <c r="O908" s="166"/>
      <c r="P908" s="166"/>
      <c r="Q908" s="166"/>
    </row>
    <row r="909" spans="2:17">
      <c r="B909" s="165"/>
      <c r="C909" s="165"/>
      <c r="D909" s="177"/>
      <c r="E909" s="177"/>
      <c r="F909" s="177"/>
      <c r="G909" s="177"/>
      <c r="H909" s="177"/>
      <c r="I909" s="177"/>
      <c r="J909" s="165"/>
      <c r="K909" s="165"/>
      <c r="L909" s="165"/>
      <c r="M909" s="165"/>
      <c r="N909" s="165"/>
      <c r="O909" s="166"/>
      <c r="P909" s="166"/>
      <c r="Q909" s="166"/>
    </row>
    <row r="910" spans="2:17">
      <c r="B910" s="165"/>
      <c r="C910" s="165"/>
      <c r="D910" s="177"/>
      <c r="E910" s="177"/>
      <c r="F910" s="177"/>
      <c r="G910" s="177"/>
      <c r="H910" s="177"/>
      <c r="I910" s="177"/>
      <c r="J910" s="165"/>
      <c r="K910" s="165"/>
      <c r="L910" s="165"/>
      <c r="M910" s="165"/>
      <c r="N910" s="165"/>
      <c r="O910" s="166"/>
      <c r="P910" s="166"/>
      <c r="Q910" s="166"/>
    </row>
    <row r="911" spans="2:17">
      <c r="B911" s="165"/>
      <c r="C911" s="165"/>
      <c r="D911" s="177"/>
      <c r="E911" s="177"/>
      <c r="F911" s="177"/>
      <c r="G911" s="177"/>
      <c r="H911" s="177"/>
      <c r="I911" s="177"/>
      <c r="J911" s="165"/>
      <c r="K911" s="165"/>
      <c r="L911" s="165"/>
      <c r="M911" s="165"/>
      <c r="N911" s="165"/>
      <c r="O911" s="166"/>
      <c r="P911" s="166"/>
      <c r="Q911" s="166"/>
    </row>
    <row r="912" spans="2:17">
      <c r="B912" s="165"/>
      <c r="C912" s="165"/>
      <c r="D912" s="177"/>
      <c r="E912" s="177"/>
      <c r="F912" s="177"/>
      <c r="G912" s="177"/>
      <c r="H912" s="177"/>
      <c r="I912" s="177"/>
      <c r="J912" s="165"/>
      <c r="K912" s="165"/>
      <c r="L912" s="165"/>
      <c r="M912" s="165"/>
      <c r="N912" s="165"/>
      <c r="O912" s="166"/>
      <c r="P912" s="166"/>
      <c r="Q912" s="166"/>
    </row>
    <row r="913" spans="2:17">
      <c r="B913" s="165"/>
      <c r="C913" s="165"/>
      <c r="D913" s="177"/>
      <c r="E913" s="177"/>
      <c r="F913" s="177"/>
      <c r="G913" s="177"/>
      <c r="H913" s="177"/>
      <c r="I913" s="177"/>
      <c r="J913" s="165"/>
      <c r="K913" s="165"/>
      <c r="L913" s="165"/>
      <c r="M913" s="165"/>
      <c r="N913" s="165"/>
      <c r="O913" s="166"/>
      <c r="P913" s="166"/>
      <c r="Q913" s="166"/>
    </row>
    <row r="914" spans="2:17">
      <c r="B914" s="165"/>
      <c r="C914" s="165"/>
      <c r="D914" s="177"/>
      <c r="E914" s="177"/>
      <c r="F914" s="177"/>
      <c r="G914" s="177"/>
      <c r="H914" s="177"/>
      <c r="I914" s="177"/>
      <c r="J914" s="165"/>
      <c r="K914" s="165"/>
      <c r="L914" s="165"/>
      <c r="M914" s="165"/>
      <c r="N914" s="165"/>
      <c r="O914" s="166"/>
      <c r="P914" s="166"/>
      <c r="Q914" s="166"/>
    </row>
    <row r="915" spans="2:17">
      <c r="B915" s="165"/>
      <c r="C915" s="165"/>
      <c r="D915" s="177"/>
      <c r="E915" s="177"/>
      <c r="F915" s="177"/>
      <c r="G915" s="177"/>
      <c r="H915" s="177"/>
      <c r="I915" s="177"/>
      <c r="J915" s="165"/>
      <c r="K915" s="165"/>
      <c r="L915" s="165"/>
      <c r="M915" s="165"/>
      <c r="N915" s="165"/>
      <c r="O915" s="166"/>
      <c r="P915" s="166"/>
      <c r="Q915" s="166"/>
    </row>
    <row r="916" spans="2:17">
      <c r="B916" s="165"/>
      <c r="C916" s="165"/>
      <c r="D916" s="177"/>
      <c r="E916" s="177"/>
      <c r="F916" s="177"/>
      <c r="G916" s="177"/>
      <c r="H916" s="177"/>
      <c r="I916" s="177"/>
      <c r="J916" s="165"/>
      <c r="K916" s="165"/>
      <c r="L916" s="165"/>
      <c r="M916" s="165"/>
      <c r="N916" s="165"/>
      <c r="O916" s="166"/>
      <c r="P916" s="166"/>
      <c r="Q916" s="166"/>
    </row>
    <row r="917" spans="2:17">
      <c r="B917" s="165"/>
      <c r="C917" s="165"/>
      <c r="D917" s="177"/>
      <c r="E917" s="177"/>
      <c r="F917" s="177"/>
      <c r="G917" s="177"/>
      <c r="H917" s="177"/>
      <c r="I917" s="177"/>
      <c r="J917" s="165"/>
      <c r="K917" s="165"/>
      <c r="L917" s="165"/>
      <c r="M917" s="165"/>
      <c r="N917" s="165"/>
      <c r="O917" s="166"/>
      <c r="P917" s="166"/>
      <c r="Q917" s="166"/>
    </row>
    <row r="918" spans="2:17">
      <c r="B918" s="165"/>
      <c r="C918" s="165"/>
      <c r="D918" s="177"/>
      <c r="E918" s="177"/>
      <c r="F918" s="177"/>
      <c r="G918" s="177"/>
      <c r="H918" s="177"/>
      <c r="I918" s="177"/>
      <c r="J918" s="165"/>
      <c r="K918" s="165"/>
      <c r="L918" s="165"/>
      <c r="M918" s="165"/>
      <c r="N918" s="165"/>
      <c r="O918" s="166"/>
      <c r="P918" s="166"/>
      <c r="Q918" s="166"/>
    </row>
    <row r="919" spans="2:17">
      <c r="B919" s="165"/>
      <c r="C919" s="165"/>
      <c r="D919" s="177"/>
      <c r="E919" s="177"/>
      <c r="F919" s="177"/>
      <c r="G919" s="177"/>
      <c r="H919" s="177"/>
      <c r="I919" s="177"/>
      <c r="J919" s="165"/>
      <c r="K919" s="165"/>
      <c r="L919" s="165"/>
      <c r="M919" s="165"/>
      <c r="N919" s="165"/>
      <c r="O919" s="166"/>
      <c r="P919" s="166"/>
      <c r="Q919" s="166"/>
    </row>
    <row r="920" spans="2:17">
      <c r="B920" s="165"/>
      <c r="C920" s="165"/>
      <c r="D920" s="177"/>
      <c r="E920" s="177"/>
      <c r="F920" s="177"/>
      <c r="G920" s="177"/>
      <c r="H920" s="177"/>
      <c r="I920" s="177"/>
      <c r="J920" s="165"/>
      <c r="K920" s="165"/>
      <c r="L920" s="165"/>
      <c r="M920" s="165"/>
      <c r="N920" s="165"/>
      <c r="O920" s="166"/>
      <c r="P920" s="166"/>
      <c r="Q920" s="166"/>
    </row>
    <row r="921" spans="2:17">
      <c r="B921" s="165"/>
      <c r="C921" s="165"/>
      <c r="D921" s="177"/>
      <c r="E921" s="177"/>
      <c r="F921" s="177"/>
      <c r="G921" s="177"/>
      <c r="H921" s="177"/>
      <c r="I921" s="177"/>
      <c r="J921" s="165"/>
      <c r="K921" s="165"/>
      <c r="L921" s="165"/>
      <c r="M921" s="165"/>
      <c r="N921" s="165"/>
      <c r="O921" s="166"/>
      <c r="P921" s="166"/>
      <c r="Q921" s="166"/>
    </row>
    <row r="922" spans="2:17">
      <c r="B922" s="165"/>
      <c r="C922" s="165"/>
      <c r="D922" s="177"/>
      <c r="E922" s="177"/>
      <c r="F922" s="177"/>
      <c r="G922" s="177"/>
      <c r="H922" s="177"/>
      <c r="I922" s="177"/>
      <c r="J922" s="165"/>
      <c r="K922" s="165"/>
      <c r="L922" s="165"/>
      <c r="M922" s="165"/>
      <c r="N922" s="165"/>
      <c r="O922" s="166"/>
      <c r="P922" s="166"/>
      <c r="Q922" s="166"/>
    </row>
    <row r="923" spans="2:17">
      <c r="B923" s="165"/>
      <c r="C923" s="165"/>
      <c r="D923" s="177"/>
      <c r="E923" s="177"/>
      <c r="F923" s="177"/>
      <c r="G923" s="177"/>
      <c r="H923" s="177"/>
      <c r="I923" s="177"/>
      <c r="J923" s="165"/>
      <c r="K923" s="165"/>
      <c r="L923" s="165"/>
      <c r="M923" s="165"/>
      <c r="N923" s="165"/>
      <c r="O923" s="166"/>
      <c r="P923" s="166"/>
      <c r="Q923" s="166"/>
    </row>
    <row r="924" spans="2:17">
      <c r="B924" s="165"/>
      <c r="C924" s="165"/>
      <c r="D924" s="177"/>
      <c r="E924" s="177"/>
      <c r="F924" s="177"/>
      <c r="G924" s="177"/>
      <c r="H924" s="177"/>
      <c r="I924" s="177"/>
      <c r="J924" s="165"/>
      <c r="K924" s="165"/>
      <c r="L924" s="165"/>
      <c r="M924" s="165"/>
      <c r="N924" s="165"/>
      <c r="O924" s="166"/>
      <c r="P924" s="166"/>
      <c r="Q924" s="166"/>
    </row>
    <row r="925" spans="2:17">
      <c r="B925" s="165"/>
      <c r="C925" s="165"/>
      <c r="D925" s="177"/>
      <c r="E925" s="177"/>
      <c r="F925" s="177"/>
      <c r="G925" s="177"/>
      <c r="H925" s="177"/>
      <c r="I925" s="177"/>
      <c r="J925" s="165"/>
      <c r="K925" s="165"/>
      <c r="L925" s="165"/>
      <c r="M925" s="165"/>
      <c r="N925" s="165"/>
      <c r="O925" s="166"/>
      <c r="P925" s="166"/>
      <c r="Q925" s="166"/>
    </row>
    <row r="926" spans="2:17">
      <c r="B926" s="165"/>
      <c r="C926" s="165"/>
      <c r="D926" s="177"/>
      <c r="E926" s="177"/>
      <c r="F926" s="177"/>
      <c r="G926" s="177"/>
      <c r="H926" s="177"/>
      <c r="I926" s="177"/>
      <c r="J926" s="165"/>
      <c r="K926" s="165"/>
      <c r="L926" s="165"/>
      <c r="M926" s="165"/>
      <c r="N926" s="165"/>
      <c r="O926" s="166"/>
      <c r="P926" s="166"/>
      <c r="Q926" s="166"/>
    </row>
    <row r="927" spans="2:17">
      <c r="B927" s="165"/>
      <c r="C927" s="165"/>
      <c r="D927" s="177"/>
      <c r="E927" s="177"/>
      <c r="F927" s="177"/>
      <c r="G927" s="177"/>
      <c r="H927" s="177"/>
      <c r="I927" s="177"/>
      <c r="J927" s="165"/>
      <c r="K927" s="165"/>
      <c r="L927" s="165"/>
      <c r="M927" s="165"/>
      <c r="N927" s="165"/>
      <c r="O927" s="166"/>
      <c r="P927" s="166"/>
      <c r="Q927" s="166"/>
    </row>
    <row r="928" spans="2:17">
      <c r="B928" s="165"/>
      <c r="C928" s="165"/>
      <c r="D928" s="177"/>
      <c r="E928" s="177"/>
      <c r="F928" s="177"/>
      <c r="G928" s="177"/>
      <c r="H928" s="177"/>
      <c r="I928" s="177"/>
      <c r="J928" s="165"/>
      <c r="K928" s="165"/>
      <c r="L928" s="165"/>
      <c r="M928" s="165"/>
      <c r="N928" s="165"/>
      <c r="O928" s="166"/>
      <c r="P928" s="166"/>
      <c r="Q928" s="166"/>
    </row>
    <row r="929" spans="2:17">
      <c r="B929" s="165"/>
      <c r="C929" s="165"/>
      <c r="D929" s="177"/>
      <c r="E929" s="177"/>
      <c r="F929" s="177"/>
      <c r="G929" s="177"/>
      <c r="H929" s="177"/>
      <c r="I929" s="177"/>
      <c r="J929" s="165"/>
      <c r="K929" s="165"/>
      <c r="L929" s="165"/>
      <c r="M929" s="165"/>
      <c r="N929" s="165"/>
      <c r="O929" s="166"/>
      <c r="P929" s="166"/>
      <c r="Q929" s="166"/>
    </row>
    <row r="930" spans="2:17">
      <c r="B930" s="165"/>
      <c r="C930" s="165"/>
      <c r="D930" s="177"/>
      <c r="E930" s="177"/>
      <c r="F930" s="177"/>
      <c r="G930" s="177"/>
      <c r="H930" s="177"/>
      <c r="I930" s="177"/>
      <c r="J930" s="165"/>
      <c r="K930" s="165"/>
      <c r="L930" s="165"/>
      <c r="M930" s="165"/>
      <c r="N930" s="165"/>
      <c r="O930" s="166"/>
      <c r="P930" s="166"/>
      <c r="Q930" s="166"/>
    </row>
    <row r="931" spans="2:17">
      <c r="B931" s="165"/>
      <c r="C931" s="165"/>
      <c r="D931" s="177"/>
      <c r="E931" s="177"/>
      <c r="F931" s="177"/>
      <c r="G931" s="177"/>
      <c r="H931" s="177"/>
      <c r="I931" s="177"/>
      <c r="J931" s="165"/>
      <c r="K931" s="165"/>
      <c r="L931" s="165"/>
      <c r="M931" s="165"/>
      <c r="N931" s="165"/>
      <c r="O931" s="166"/>
      <c r="P931" s="166"/>
      <c r="Q931" s="166"/>
    </row>
    <row r="932" spans="2:17">
      <c r="B932" s="165"/>
      <c r="C932" s="165"/>
      <c r="D932" s="177"/>
      <c r="E932" s="177"/>
      <c r="F932" s="177"/>
      <c r="G932" s="177"/>
      <c r="H932" s="177"/>
      <c r="I932" s="177"/>
      <c r="J932" s="165"/>
      <c r="K932" s="165"/>
      <c r="L932" s="165"/>
      <c r="M932" s="165"/>
      <c r="N932" s="165"/>
      <c r="O932" s="166"/>
      <c r="P932" s="166"/>
      <c r="Q932" s="166"/>
    </row>
    <row r="933" spans="2:17">
      <c r="B933" s="165"/>
      <c r="C933" s="165"/>
      <c r="D933" s="177"/>
      <c r="E933" s="177"/>
      <c r="F933" s="177"/>
      <c r="G933" s="177"/>
      <c r="H933" s="177"/>
      <c r="I933" s="177"/>
      <c r="J933" s="165"/>
      <c r="K933" s="165"/>
      <c r="L933" s="165"/>
      <c r="M933" s="165"/>
      <c r="N933" s="165"/>
      <c r="O933" s="166"/>
      <c r="P933" s="166"/>
      <c r="Q933" s="166"/>
    </row>
    <row r="934" spans="2:17">
      <c r="B934" s="165"/>
      <c r="C934" s="165"/>
      <c r="D934" s="177"/>
      <c r="E934" s="177"/>
      <c r="F934" s="177"/>
      <c r="G934" s="177"/>
      <c r="H934" s="177"/>
      <c r="I934" s="177"/>
      <c r="J934" s="165"/>
      <c r="K934" s="165"/>
      <c r="L934" s="165"/>
      <c r="M934" s="165"/>
      <c r="N934" s="165"/>
      <c r="O934" s="166"/>
      <c r="P934" s="166"/>
      <c r="Q934" s="166"/>
    </row>
    <row r="935" spans="2:17">
      <c r="B935" s="165"/>
      <c r="C935" s="165"/>
      <c r="D935" s="177"/>
      <c r="E935" s="177"/>
      <c r="F935" s="177"/>
      <c r="G935" s="177"/>
      <c r="H935" s="177"/>
      <c r="I935" s="177"/>
      <c r="J935" s="165"/>
      <c r="K935" s="165"/>
      <c r="L935" s="165"/>
      <c r="M935" s="165"/>
      <c r="N935" s="165"/>
      <c r="O935" s="166"/>
      <c r="P935" s="166"/>
      <c r="Q935" s="166"/>
    </row>
    <row r="936" spans="2:17">
      <c r="B936" s="165"/>
      <c r="C936" s="165"/>
      <c r="D936" s="177"/>
      <c r="E936" s="177"/>
      <c r="F936" s="177"/>
      <c r="G936" s="177"/>
      <c r="H936" s="177"/>
      <c r="I936" s="177"/>
      <c r="J936" s="165"/>
      <c r="K936" s="165"/>
      <c r="L936" s="165"/>
      <c r="M936" s="165"/>
      <c r="N936" s="165"/>
      <c r="O936" s="166"/>
      <c r="P936" s="166"/>
      <c r="Q936" s="166"/>
    </row>
    <row r="937" spans="2:17">
      <c r="B937" s="165"/>
      <c r="C937" s="165"/>
      <c r="D937" s="177"/>
      <c r="E937" s="177"/>
      <c r="F937" s="177"/>
      <c r="G937" s="177"/>
      <c r="H937" s="177"/>
      <c r="I937" s="177"/>
      <c r="J937" s="165"/>
      <c r="K937" s="165"/>
      <c r="L937" s="165"/>
      <c r="M937" s="165"/>
      <c r="N937" s="165"/>
      <c r="O937" s="166"/>
      <c r="P937" s="166"/>
      <c r="Q937" s="166"/>
    </row>
    <row r="938" spans="2:17">
      <c r="B938" s="165"/>
      <c r="C938" s="165"/>
      <c r="D938" s="177"/>
      <c r="E938" s="177"/>
      <c r="F938" s="177"/>
      <c r="G938" s="177"/>
      <c r="H938" s="177"/>
      <c r="I938" s="177"/>
      <c r="J938" s="165"/>
      <c r="K938" s="165"/>
      <c r="L938" s="165"/>
      <c r="M938" s="165"/>
      <c r="N938" s="165"/>
      <c r="O938" s="166"/>
      <c r="P938" s="166"/>
      <c r="Q938" s="166"/>
    </row>
    <row r="939" spans="2:17">
      <c r="B939" s="165"/>
      <c r="C939" s="165"/>
      <c r="D939" s="177"/>
      <c r="E939" s="177"/>
      <c r="F939" s="177"/>
      <c r="G939" s="177"/>
      <c r="H939" s="177"/>
      <c r="I939" s="177"/>
      <c r="J939" s="165"/>
      <c r="K939" s="165"/>
      <c r="L939" s="165"/>
      <c r="M939" s="165"/>
      <c r="N939" s="165"/>
      <c r="O939" s="166"/>
      <c r="P939" s="166"/>
      <c r="Q939" s="166"/>
    </row>
    <row r="940" spans="2:17">
      <c r="B940" s="165"/>
      <c r="C940" s="165"/>
      <c r="D940" s="177"/>
      <c r="E940" s="177"/>
      <c r="F940" s="177"/>
      <c r="G940" s="177"/>
      <c r="H940" s="177"/>
      <c r="I940" s="177"/>
      <c r="J940" s="165"/>
      <c r="K940" s="165"/>
      <c r="L940" s="165"/>
      <c r="M940" s="165"/>
      <c r="N940" s="165"/>
      <c r="O940" s="166"/>
      <c r="P940" s="166"/>
      <c r="Q940" s="166"/>
    </row>
    <row r="941" spans="2:17">
      <c r="B941" s="165"/>
      <c r="C941" s="165"/>
      <c r="D941" s="177"/>
      <c r="E941" s="177"/>
      <c r="F941" s="177"/>
      <c r="G941" s="177"/>
      <c r="H941" s="177"/>
      <c r="I941" s="177"/>
      <c r="J941" s="165"/>
      <c r="K941" s="165"/>
      <c r="L941" s="165"/>
      <c r="M941" s="165"/>
      <c r="N941" s="165"/>
      <c r="O941" s="166"/>
      <c r="P941" s="166"/>
      <c r="Q941" s="166"/>
    </row>
    <row r="942" spans="2:17">
      <c r="B942" s="165"/>
      <c r="C942" s="165"/>
      <c r="D942" s="177"/>
      <c r="E942" s="177"/>
      <c r="F942" s="177"/>
      <c r="G942" s="177"/>
      <c r="H942" s="177"/>
      <c r="I942" s="177"/>
      <c r="J942" s="165"/>
      <c r="K942" s="165"/>
      <c r="L942" s="165"/>
      <c r="M942" s="165"/>
      <c r="N942" s="165"/>
      <c r="O942" s="166"/>
      <c r="P942" s="166"/>
      <c r="Q942" s="166"/>
    </row>
    <row r="943" spans="2:17">
      <c r="B943" s="165"/>
      <c r="C943" s="165"/>
      <c r="D943" s="177"/>
      <c r="E943" s="177"/>
      <c r="F943" s="177"/>
      <c r="G943" s="177"/>
      <c r="H943" s="177"/>
      <c r="I943" s="177"/>
      <c r="J943" s="165"/>
      <c r="K943" s="165"/>
      <c r="L943" s="165"/>
      <c r="M943" s="165"/>
      <c r="N943" s="165"/>
      <c r="O943" s="166"/>
      <c r="P943" s="166"/>
      <c r="Q943" s="166"/>
    </row>
    <row r="944" spans="2:17">
      <c r="B944" s="165"/>
      <c r="C944" s="165"/>
      <c r="D944" s="177"/>
      <c r="E944" s="177"/>
      <c r="F944" s="177"/>
      <c r="G944" s="177"/>
      <c r="H944" s="177"/>
      <c r="I944" s="177"/>
      <c r="J944" s="165"/>
      <c r="K944" s="165"/>
      <c r="L944" s="165"/>
      <c r="M944" s="165"/>
      <c r="N944" s="165"/>
      <c r="O944" s="166"/>
      <c r="P944" s="166"/>
      <c r="Q944" s="166"/>
    </row>
    <row r="945" spans="2:17">
      <c r="B945" s="165"/>
      <c r="C945" s="165"/>
      <c r="D945" s="177"/>
      <c r="E945" s="177"/>
      <c r="F945" s="177"/>
      <c r="G945" s="177"/>
      <c r="H945" s="177"/>
      <c r="I945" s="177"/>
      <c r="J945" s="165"/>
      <c r="K945" s="165"/>
      <c r="L945" s="165"/>
      <c r="M945" s="165"/>
      <c r="N945" s="165"/>
      <c r="O945" s="166"/>
      <c r="P945" s="166"/>
      <c r="Q945" s="166"/>
    </row>
    <row r="946" spans="2:17">
      <c r="B946" s="165"/>
      <c r="C946" s="165"/>
      <c r="D946" s="177"/>
      <c r="E946" s="177"/>
      <c r="F946" s="177"/>
      <c r="G946" s="177"/>
      <c r="H946" s="177"/>
      <c r="I946" s="177"/>
      <c r="J946" s="165"/>
      <c r="K946" s="165"/>
      <c r="L946" s="165"/>
      <c r="M946" s="165"/>
      <c r="N946" s="165"/>
      <c r="O946" s="166"/>
      <c r="P946" s="166"/>
      <c r="Q946" s="166"/>
    </row>
    <row r="947" spans="2:17">
      <c r="B947" s="165"/>
      <c r="C947" s="165"/>
      <c r="D947" s="177"/>
      <c r="E947" s="177"/>
      <c r="F947" s="177"/>
      <c r="G947" s="177"/>
      <c r="H947" s="177"/>
      <c r="I947" s="177"/>
      <c r="J947" s="165"/>
      <c r="K947" s="165"/>
      <c r="L947" s="165"/>
      <c r="M947" s="165"/>
      <c r="N947" s="165"/>
      <c r="O947" s="166"/>
      <c r="P947" s="166"/>
      <c r="Q947" s="166"/>
    </row>
    <row r="948" spans="2:17">
      <c r="B948" s="165"/>
      <c r="C948" s="165"/>
      <c r="D948" s="177"/>
      <c r="E948" s="177"/>
      <c r="F948" s="177"/>
      <c r="G948" s="177"/>
      <c r="H948" s="177"/>
      <c r="I948" s="177"/>
      <c r="J948" s="165"/>
      <c r="K948" s="165"/>
      <c r="L948" s="165"/>
      <c r="M948" s="165"/>
      <c r="N948" s="165"/>
      <c r="O948" s="166"/>
      <c r="P948" s="166"/>
      <c r="Q948" s="166"/>
    </row>
    <row r="949" spans="2:17">
      <c r="B949" s="165"/>
      <c r="C949" s="165"/>
      <c r="D949" s="177"/>
      <c r="E949" s="177"/>
      <c r="F949" s="177"/>
      <c r="G949" s="177"/>
      <c r="H949" s="177"/>
      <c r="I949" s="177"/>
      <c r="J949" s="165"/>
      <c r="K949" s="165"/>
      <c r="L949" s="165"/>
      <c r="M949" s="165"/>
      <c r="N949" s="165"/>
      <c r="O949" s="166"/>
      <c r="P949" s="166"/>
      <c r="Q949" s="166"/>
    </row>
    <row r="950" spans="2:17">
      <c r="B950" s="165"/>
      <c r="C950" s="165"/>
      <c r="D950" s="177"/>
      <c r="E950" s="177"/>
      <c r="F950" s="177"/>
      <c r="G950" s="177"/>
      <c r="H950" s="177"/>
      <c r="I950" s="177"/>
      <c r="J950" s="165"/>
      <c r="K950" s="165"/>
      <c r="L950" s="165"/>
      <c r="M950" s="165"/>
      <c r="N950" s="165"/>
      <c r="O950" s="166"/>
      <c r="P950" s="166"/>
      <c r="Q950" s="166"/>
    </row>
    <row r="951" spans="2:17">
      <c r="B951" s="165"/>
      <c r="C951" s="165"/>
      <c r="D951" s="177"/>
      <c r="E951" s="177"/>
      <c r="F951" s="177"/>
      <c r="G951" s="177"/>
      <c r="H951" s="177"/>
      <c r="I951" s="177"/>
      <c r="J951" s="165"/>
      <c r="K951" s="165"/>
      <c r="L951" s="165"/>
      <c r="M951" s="165"/>
      <c r="N951" s="165"/>
      <c r="O951" s="166"/>
      <c r="P951" s="166"/>
      <c r="Q951" s="166"/>
    </row>
    <row r="952" spans="2:17">
      <c r="B952" s="165"/>
      <c r="C952" s="165"/>
      <c r="D952" s="177"/>
      <c r="E952" s="177"/>
      <c r="F952" s="177"/>
      <c r="G952" s="177"/>
      <c r="H952" s="177"/>
      <c r="I952" s="177"/>
      <c r="J952" s="165"/>
      <c r="K952" s="165"/>
      <c r="L952" s="165"/>
      <c r="M952" s="165"/>
      <c r="N952" s="165"/>
      <c r="O952" s="166"/>
      <c r="P952" s="166"/>
      <c r="Q952" s="166"/>
    </row>
    <row r="953" spans="2:17">
      <c r="B953" s="165"/>
      <c r="C953" s="165"/>
      <c r="D953" s="177"/>
      <c r="E953" s="177"/>
      <c r="F953" s="177"/>
      <c r="G953" s="177"/>
      <c r="H953" s="177"/>
      <c r="I953" s="177"/>
      <c r="J953" s="165"/>
      <c r="K953" s="165"/>
      <c r="L953" s="165"/>
      <c r="M953" s="165"/>
      <c r="N953" s="165"/>
      <c r="O953" s="166"/>
      <c r="P953" s="166"/>
      <c r="Q953" s="166"/>
    </row>
    <row r="954" spans="2:17">
      <c r="B954" s="165"/>
      <c r="C954" s="165"/>
      <c r="D954" s="177"/>
      <c r="E954" s="177"/>
      <c r="F954" s="177"/>
      <c r="G954" s="177"/>
      <c r="H954" s="177"/>
      <c r="I954" s="177"/>
      <c r="J954" s="165"/>
      <c r="K954" s="165"/>
      <c r="L954" s="165"/>
      <c r="M954" s="165"/>
      <c r="N954" s="165"/>
      <c r="O954" s="166"/>
      <c r="P954" s="166"/>
      <c r="Q954" s="166"/>
    </row>
    <row r="955" spans="2:17">
      <c r="B955" s="165"/>
      <c r="C955" s="165"/>
      <c r="D955" s="177"/>
      <c r="E955" s="177"/>
      <c r="F955" s="177"/>
      <c r="G955" s="177"/>
      <c r="H955" s="177"/>
      <c r="I955" s="177"/>
      <c r="J955" s="165"/>
      <c r="K955" s="165"/>
      <c r="L955" s="165"/>
      <c r="M955" s="165"/>
      <c r="N955" s="165"/>
      <c r="O955" s="166"/>
      <c r="P955" s="166"/>
      <c r="Q955" s="166"/>
    </row>
    <row r="956" spans="2:17">
      <c r="B956" s="165"/>
      <c r="C956" s="165"/>
      <c r="D956" s="177"/>
      <c r="E956" s="177"/>
      <c r="F956" s="177"/>
      <c r="G956" s="177"/>
      <c r="H956" s="177"/>
      <c r="I956" s="177"/>
      <c r="J956" s="165"/>
      <c r="K956" s="165"/>
      <c r="L956" s="165"/>
      <c r="M956" s="165"/>
      <c r="N956" s="165"/>
      <c r="O956" s="166"/>
      <c r="P956" s="166"/>
      <c r="Q956" s="166"/>
    </row>
    <row r="957" spans="2:17">
      <c r="B957" s="165"/>
      <c r="C957" s="165"/>
      <c r="D957" s="177"/>
      <c r="E957" s="177"/>
      <c r="F957" s="177"/>
      <c r="G957" s="177"/>
      <c r="H957" s="177"/>
      <c r="I957" s="177"/>
      <c r="J957" s="165"/>
      <c r="K957" s="165"/>
      <c r="L957" s="165"/>
      <c r="M957" s="165"/>
      <c r="N957" s="165"/>
      <c r="O957" s="166"/>
      <c r="P957" s="166"/>
      <c r="Q957" s="166"/>
    </row>
    <row r="958" spans="2:17">
      <c r="B958" s="165"/>
      <c r="C958" s="165"/>
      <c r="D958" s="177"/>
      <c r="E958" s="177"/>
      <c r="F958" s="177"/>
      <c r="G958" s="177"/>
      <c r="H958" s="177"/>
      <c r="I958" s="177"/>
      <c r="J958" s="165"/>
      <c r="K958" s="165"/>
      <c r="L958" s="165"/>
      <c r="M958" s="165"/>
      <c r="N958" s="165"/>
      <c r="O958" s="166"/>
      <c r="P958" s="166"/>
      <c r="Q958" s="166"/>
    </row>
    <row r="959" spans="2:17">
      <c r="B959" s="165"/>
      <c r="C959" s="165"/>
      <c r="D959" s="177"/>
      <c r="E959" s="177"/>
      <c r="F959" s="177"/>
      <c r="G959" s="177"/>
      <c r="H959" s="177"/>
      <c r="I959" s="177"/>
      <c r="J959" s="165"/>
      <c r="K959" s="165"/>
      <c r="L959" s="165"/>
      <c r="M959" s="165"/>
      <c r="N959" s="165"/>
      <c r="O959" s="166"/>
      <c r="P959" s="166"/>
      <c r="Q959" s="166"/>
    </row>
    <row r="960" spans="2:17">
      <c r="B960" s="165"/>
      <c r="C960" s="165"/>
      <c r="D960" s="177"/>
      <c r="E960" s="177"/>
      <c r="F960" s="177"/>
      <c r="G960" s="177"/>
      <c r="H960" s="177"/>
      <c r="I960" s="177"/>
      <c r="J960" s="165"/>
      <c r="K960" s="165"/>
      <c r="L960" s="165"/>
      <c r="M960" s="165"/>
      <c r="N960" s="165"/>
      <c r="O960" s="166"/>
      <c r="P960" s="166"/>
      <c r="Q960" s="166"/>
    </row>
    <row r="961" spans="2:17">
      <c r="B961" s="165"/>
      <c r="C961" s="165"/>
      <c r="D961" s="177"/>
      <c r="E961" s="177"/>
      <c r="F961" s="177"/>
      <c r="G961" s="177"/>
      <c r="H961" s="177"/>
      <c r="I961" s="177"/>
      <c r="J961" s="165"/>
      <c r="K961" s="165"/>
      <c r="L961" s="165"/>
      <c r="M961" s="165"/>
      <c r="N961" s="165"/>
      <c r="O961" s="166"/>
      <c r="P961" s="166"/>
      <c r="Q961" s="166"/>
    </row>
    <row r="962" spans="2:17">
      <c r="B962" s="165"/>
      <c r="C962" s="165"/>
      <c r="D962" s="177"/>
      <c r="E962" s="177"/>
      <c r="F962" s="177"/>
      <c r="G962" s="177"/>
      <c r="H962" s="177"/>
      <c r="I962" s="177"/>
      <c r="J962" s="165"/>
      <c r="K962" s="165"/>
      <c r="L962" s="165"/>
      <c r="M962" s="165"/>
      <c r="N962" s="165"/>
      <c r="O962" s="166"/>
      <c r="P962" s="166"/>
      <c r="Q962" s="166"/>
    </row>
    <row r="963" spans="2:17">
      <c r="B963" s="165"/>
      <c r="C963" s="165"/>
      <c r="D963" s="177"/>
      <c r="E963" s="177"/>
      <c r="F963" s="177"/>
      <c r="G963" s="177"/>
      <c r="H963" s="177"/>
      <c r="I963" s="177"/>
      <c r="J963" s="165"/>
      <c r="K963" s="165"/>
      <c r="L963" s="165"/>
      <c r="M963" s="165"/>
      <c r="N963" s="165"/>
      <c r="O963" s="166"/>
      <c r="P963" s="166"/>
      <c r="Q963" s="166"/>
    </row>
    <row r="964" spans="2:17">
      <c r="B964" s="165"/>
      <c r="C964" s="165"/>
      <c r="D964" s="177"/>
      <c r="E964" s="177"/>
      <c r="F964" s="177"/>
      <c r="G964" s="177"/>
      <c r="H964" s="177"/>
      <c r="I964" s="177"/>
      <c r="J964" s="165"/>
      <c r="K964" s="165"/>
      <c r="L964" s="165"/>
      <c r="M964" s="165"/>
      <c r="N964" s="165"/>
      <c r="O964" s="166"/>
      <c r="P964" s="166"/>
      <c r="Q964" s="166"/>
    </row>
    <row r="965" spans="2:17">
      <c r="B965" s="165"/>
      <c r="C965" s="165"/>
      <c r="D965" s="177"/>
      <c r="E965" s="177"/>
      <c r="F965" s="177"/>
      <c r="G965" s="177"/>
      <c r="H965" s="177"/>
      <c r="I965" s="177"/>
      <c r="J965" s="165"/>
      <c r="K965" s="165"/>
      <c r="L965" s="165"/>
      <c r="M965" s="165"/>
      <c r="N965" s="165"/>
      <c r="O965" s="166"/>
      <c r="P965" s="166"/>
      <c r="Q965" s="166"/>
    </row>
    <row r="966" spans="2:17">
      <c r="B966" s="165"/>
      <c r="C966" s="165"/>
      <c r="D966" s="177"/>
      <c r="E966" s="177"/>
      <c r="F966" s="177"/>
      <c r="G966" s="177"/>
      <c r="H966" s="177"/>
      <c r="I966" s="177"/>
      <c r="J966" s="165"/>
      <c r="K966" s="165"/>
      <c r="L966" s="165"/>
      <c r="M966" s="165"/>
      <c r="N966" s="165"/>
      <c r="O966" s="166"/>
      <c r="P966" s="166"/>
      <c r="Q966" s="166"/>
    </row>
    <row r="967" spans="2:17">
      <c r="B967" s="165"/>
      <c r="C967" s="165"/>
      <c r="D967" s="177"/>
      <c r="E967" s="177"/>
      <c r="F967" s="177"/>
      <c r="G967" s="177"/>
      <c r="H967" s="177"/>
      <c r="I967" s="177"/>
      <c r="J967" s="165"/>
      <c r="K967" s="165"/>
      <c r="L967" s="165"/>
      <c r="M967" s="165"/>
      <c r="N967" s="165"/>
      <c r="O967" s="166"/>
      <c r="P967" s="166"/>
      <c r="Q967" s="166"/>
    </row>
    <row r="968" spans="2:17">
      <c r="B968" s="165"/>
      <c r="C968" s="165"/>
      <c r="D968" s="177"/>
      <c r="E968" s="177"/>
      <c r="F968" s="177"/>
      <c r="G968" s="177"/>
      <c r="H968" s="177"/>
      <c r="I968" s="177"/>
      <c r="J968" s="165"/>
      <c r="K968" s="165"/>
      <c r="L968" s="165"/>
      <c r="M968" s="165"/>
      <c r="N968" s="165"/>
      <c r="O968" s="166"/>
      <c r="P968" s="166"/>
      <c r="Q968" s="166"/>
    </row>
    <row r="969" spans="2:17">
      <c r="B969" s="165"/>
      <c r="C969" s="165"/>
      <c r="D969" s="177"/>
      <c r="E969" s="177"/>
      <c r="F969" s="177"/>
      <c r="G969" s="177"/>
      <c r="H969" s="177"/>
      <c r="I969" s="177"/>
      <c r="J969" s="165"/>
      <c r="K969" s="165"/>
      <c r="L969" s="165"/>
      <c r="M969" s="165"/>
      <c r="N969" s="165"/>
      <c r="O969" s="166"/>
      <c r="P969" s="166"/>
      <c r="Q969" s="166"/>
    </row>
    <row r="970" spans="2:17">
      <c r="B970" s="165"/>
      <c r="C970" s="165"/>
      <c r="D970" s="177"/>
      <c r="E970" s="177"/>
      <c r="F970" s="177"/>
      <c r="G970" s="177"/>
      <c r="H970" s="177"/>
      <c r="I970" s="177"/>
      <c r="J970" s="165"/>
      <c r="K970" s="165"/>
      <c r="L970" s="165"/>
      <c r="M970" s="165"/>
      <c r="N970" s="165"/>
      <c r="O970" s="166"/>
      <c r="P970" s="166"/>
      <c r="Q970" s="166"/>
    </row>
    <row r="971" spans="2:17">
      <c r="B971" s="165"/>
      <c r="C971" s="165"/>
      <c r="D971" s="177"/>
      <c r="E971" s="177"/>
      <c r="F971" s="177"/>
      <c r="G971" s="177"/>
      <c r="H971" s="177"/>
      <c r="I971" s="177"/>
      <c r="J971" s="165"/>
      <c r="K971" s="165"/>
      <c r="L971" s="165"/>
      <c r="M971" s="165"/>
      <c r="N971" s="165"/>
      <c r="O971" s="166"/>
      <c r="P971" s="166"/>
      <c r="Q971" s="166"/>
    </row>
    <row r="972" spans="2:17">
      <c r="B972" s="165"/>
      <c r="C972" s="165"/>
      <c r="D972" s="177"/>
      <c r="E972" s="177"/>
      <c r="F972" s="177"/>
      <c r="G972" s="177"/>
      <c r="H972" s="177"/>
      <c r="I972" s="177"/>
      <c r="J972" s="165"/>
      <c r="K972" s="165"/>
      <c r="L972" s="165"/>
      <c r="M972" s="165"/>
      <c r="N972" s="165"/>
      <c r="O972" s="166"/>
      <c r="P972" s="166"/>
      <c r="Q972" s="166"/>
    </row>
    <row r="973" spans="2:17">
      <c r="B973" s="165"/>
      <c r="C973" s="165"/>
      <c r="D973" s="177"/>
      <c r="E973" s="177"/>
      <c r="F973" s="177"/>
      <c r="G973" s="177"/>
      <c r="H973" s="177"/>
      <c r="I973" s="177"/>
      <c r="J973" s="165"/>
      <c r="K973" s="165"/>
      <c r="L973" s="165"/>
      <c r="M973" s="165"/>
      <c r="N973" s="165"/>
      <c r="O973" s="166"/>
      <c r="P973" s="166"/>
      <c r="Q973" s="166"/>
    </row>
    <row r="974" spans="2:17">
      <c r="B974" s="165"/>
      <c r="C974" s="165"/>
      <c r="D974" s="177"/>
      <c r="E974" s="177"/>
      <c r="F974" s="177"/>
      <c r="G974" s="177"/>
      <c r="H974" s="177"/>
      <c r="I974" s="177"/>
      <c r="J974" s="165"/>
      <c r="K974" s="165"/>
      <c r="L974" s="165"/>
      <c r="M974" s="165"/>
      <c r="N974" s="165"/>
      <c r="O974" s="166"/>
      <c r="P974" s="166"/>
      <c r="Q974" s="166"/>
    </row>
    <row r="975" spans="2:17">
      <c r="B975" s="165"/>
      <c r="C975" s="165"/>
      <c r="D975" s="177"/>
      <c r="E975" s="177"/>
      <c r="F975" s="177"/>
      <c r="G975" s="177"/>
      <c r="H975" s="177"/>
      <c r="I975" s="177"/>
      <c r="J975" s="165"/>
      <c r="K975" s="165"/>
      <c r="L975" s="165"/>
      <c r="M975" s="165"/>
      <c r="N975" s="165"/>
      <c r="O975" s="166"/>
      <c r="P975" s="166"/>
      <c r="Q975" s="166"/>
    </row>
    <row r="976" spans="2:17">
      <c r="B976" s="165"/>
      <c r="C976" s="165"/>
      <c r="D976" s="177"/>
      <c r="E976" s="177"/>
      <c r="F976" s="177"/>
      <c r="G976" s="177"/>
      <c r="H976" s="177"/>
      <c r="I976" s="177"/>
      <c r="J976" s="165"/>
      <c r="K976" s="165"/>
      <c r="L976" s="165"/>
      <c r="M976" s="165"/>
      <c r="N976" s="165"/>
      <c r="O976" s="166"/>
      <c r="P976" s="166"/>
      <c r="Q976" s="166"/>
    </row>
    <row r="977" spans="2:17">
      <c r="B977" s="165"/>
      <c r="C977" s="165"/>
      <c r="D977" s="177"/>
      <c r="E977" s="177"/>
      <c r="F977" s="177"/>
      <c r="G977" s="177"/>
      <c r="H977" s="177"/>
      <c r="I977" s="177"/>
      <c r="J977" s="165"/>
      <c r="K977" s="165"/>
      <c r="L977" s="165"/>
      <c r="M977" s="165"/>
      <c r="N977" s="165"/>
      <c r="O977" s="166"/>
      <c r="P977" s="166"/>
      <c r="Q977" s="166"/>
    </row>
    <row r="978" spans="2:17">
      <c r="B978" s="165"/>
      <c r="C978" s="165"/>
      <c r="D978" s="177"/>
      <c r="E978" s="177"/>
      <c r="F978" s="177"/>
      <c r="G978" s="177"/>
      <c r="H978" s="177"/>
      <c r="I978" s="177"/>
      <c r="J978" s="165"/>
      <c r="K978" s="165"/>
      <c r="L978" s="165"/>
      <c r="M978" s="165"/>
      <c r="N978" s="165"/>
      <c r="O978" s="166"/>
      <c r="P978" s="166"/>
      <c r="Q978" s="166"/>
    </row>
    <row r="979" spans="2:17">
      <c r="B979" s="165"/>
      <c r="C979" s="165"/>
      <c r="D979" s="177"/>
      <c r="E979" s="177"/>
      <c r="F979" s="177"/>
      <c r="G979" s="177"/>
      <c r="H979" s="177"/>
      <c r="I979" s="177"/>
      <c r="J979" s="165"/>
      <c r="K979" s="165"/>
      <c r="L979" s="165"/>
      <c r="M979" s="165"/>
      <c r="N979" s="165"/>
      <c r="O979" s="166"/>
      <c r="P979" s="166"/>
      <c r="Q979" s="166"/>
    </row>
    <row r="980" spans="2:17">
      <c r="B980" s="165"/>
      <c r="C980" s="165"/>
      <c r="D980" s="177"/>
      <c r="E980" s="177"/>
      <c r="F980" s="177"/>
      <c r="G980" s="177"/>
      <c r="H980" s="177"/>
      <c r="I980" s="177"/>
      <c r="J980" s="165"/>
      <c r="K980" s="165"/>
      <c r="L980" s="165"/>
      <c r="M980" s="165"/>
      <c r="N980" s="165"/>
      <c r="O980" s="166"/>
      <c r="P980" s="166"/>
      <c r="Q980" s="166"/>
    </row>
    <row r="981" spans="2:17">
      <c r="B981" s="165"/>
      <c r="C981" s="165"/>
      <c r="D981" s="177"/>
      <c r="E981" s="177"/>
      <c r="F981" s="177"/>
      <c r="G981" s="177"/>
      <c r="H981" s="177"/>
      <c r="I981" s="177"/>
      <c r="J981" s="165"/>
      <c r="K981" s="165"/>
      <c r="L981" s="165"/>
      <c r="M981" s="165"/>
      <c r="N981" s="165"/>
      <c r="O981" s="166"/>
      <c r="P981" s="166"/>
      <c r="Q981" s="166"/>
    </row>
    <row r="982" spans="2:17">
      <c r="B982" s="165"/>
      <c r="C982" s="165"/>
      <c r="D982" s="177"/>
      <c r="E982" s="177"/>
      <c r="F982" s="177"/>
      <c r="G982" s="177"/>
      <c r="H982" s="177"/>
      <c r="I982" s="177"/>
      <c r="J982" s="165"/>
      <c r="K982" s="165"/>
      <c r="L982" s="165"/>
      <c r="M982" s="165"/>
      <c r="N982" s="165"/>
      <c r="O982" s="166"/>
      <c r="P982" s="166"/>
      <c r="Q982" s="166"/>
    </row>
    <row r="983" spans="2:17">
      <c r="B983" s="165"/>
      <c r="C983" s="165"/>
      <c r="D983" s="177"/>
      <c r="E983" s="177"/>
      <c r="F983" s="177"/>
      <c r="G983" s="177"/>
      <c r="H983" s="177"/>
      <c r="I983" s="177"/>
      <c r="J983" s="165"/>
      <c r="K983" s="165"/>
      <c r="L983" s="165"/>
      <c r="M983" s="165"/>
      <c r="N983" s="165"/>
      <c r="O983" s="166"/>
      <c r="P983" s="166"/>
      <c r="Q983" s="166"/>
    </row>
    <row r="984" spans="2:17">
      <c r="B984" s="165"/>
      <c r="C984" s="165"/>
      <c r="D984" s="177"/>
      <c r="E984" s="177"/>
      <c r="F984" s="177"/>
      <c r="G984" s="177"/>
      <c r="H984" s="177"/>
      <c r="I984" s="177"/>
      <c r="J984" s="165"/>
      <c r="K984" s="165"/>
      <c r="L984" s="165"/>
      <c r="M984" s="165"/>
      <c r="N984" s="165"/>
      <c r="O984" s="166"/>
      <c r="P984" s="166"/>
      <c r="Q984" s="166"/>
    </row>
    <row r="985" spans="2:17">
      <c r="B985" s="165"/>
      <c r="C985" s="165"/>
      <c r="D985" s="177"/>
      <c r="E985" s="177"/>
      <c r="F985" s="177"/>
      <c r="G985" s="177"/>
      <c r="H985" s="177"/>
      <c r="I985" s="177"/>
      <c r="J985" s="165"/>
      <c r="K985" s="165"/>
      <c r="L985" s="165"/>
      <c r="M985" s="165"/>
      <c r="N985" s="165"/>
      <c r="O985" s="166"/>
      <c r="P985" s="166"/>
      <c r="Q985" s="166"/>
    </row>
    <row r="986" spans="2:17">
      <c r="B986" s="165"/>
      <c r="C986" s="165"/>
      <c r="D986" s="177"/>
      <c r="E986" s="177"/>
      <c r="F986" s="177"/>
      <c r="G986" s="177"/>
      <c r="H986" s="177"/>
      <c r="I986" s="177"/>
      <c r="J986" s="165"/>
      <c r="K986" s="165"/>
      <c r="L986" s="165"/>
      <c r="M986" s="165"/>
      <c r="N986" s="165"/>
      <c r="O986" s="166"/>
      <c r="P986" s="166"/>
      <c r="Q986" s="166"/>
    </row>
    <row r="987" spans="2:17">
      <c r="B987" s="165"/>
      <c r="C987" s="165"/>
      <c r="D987" s="177"/>
      <c r="E987" s="177"/>
      <c r="F987" s="177"/>
      <c r="G987" s="177"/>
      <c r="H987" s="177"/>
      <c r="I987" s="177"/>
      <c r="J987" s="165"/>
      <c r="K987" s="165"/>
      <c r="L987" s="165"/>
      <c r="M987" s="165"/>
      <c r="N987" s="165"/>
      <c r="O987" s="166"/>
      <c r="P987" s="166"/>
      <c r="Q987" s="166"/>
    </row>
    <row r="988" spans="2:17">
      <c r="B988" s="165"/>
      <c r="C988" s="165"/>
      <c r="D988" s="177"/>
      <c r="E988" s="177"/>
      <c r="F988" s="177"/>
      <c r="G988" s="177"/>
      <c r="H988" s="177"/>
      <c r="I988" s="177"/>
      <c r="J988" s="165"/>
      <c r="K988" s="165"/>
      <c r="L988" s="165"/>
      <c r="M988" s="165"/>
      <c r="N988" s="165"/>
      <c r="O988" s="166"/>
      <c r="P988" s="166"/>
      <c r="Q988" s="166"/>
    </row>
    <row r="989" spans="2:17">
      <c r="B989" s="165"/>
      <c r="C989" s="165"/>
      <c r="D989" s="177"/>
      <c r="E989" s="177"/>
      <c r="F989" s="177"/>
      <c r="G989" s="177"/>
      <c r="H989" s="177"/>
      <c r="I989" s="177"/>
      <c r="J989" s="165"/>
      <c r="K989" s="165"/>
      <c r="L989" s="165"/>
      <c r="M989" s="165"/>
      <c r="N989" s="165"/>
      <c r="O989" s="166"/>
      <c r="P989" s="166"/>
      <c r="Q989" s="166"/>
    </row>
    <row r="990" spans="2:17">
      <c r="B990" s="165"/>
      <c r="C990" s="165"/>
      <c r="D990" s="177"/>
      <c r="E990" s="177"/>
      <c r="F990" s="177"/>
      <c r="G990" s="177"/>
      <c r="H990" s="177"/>
      <c r="I990" s="177"/>
      <c r="J990" s="165"/>
      <c r="K990" s="165"/>
      <c r="L990" s="165"/>
      <c r="M990" s="165"/>
      <c r="N990" s="165"/>
      <c r="O990" s="166"/>
      <c r="P990" s="166"/>
      <c r="Q990" s="166"/>
    </row>
    <row r="991" spans="2:17">
      <c r="B991" s="165"/>
      <c r="C991" s="165"/>
      <c r="D991" s="177"/>
      <c r="E991" s="177"/>
      <c r="F991" s="177"/>
      <c r="G991" s="177"/>
      <c r="H991" s="177"/>
      <c r="I991" s="177"/>
      <c r="J991" s="165"/>
      <c r="K991" s="165"/>
      <c r="L991" s="165"/>
      <c r="M991" s="165"/>
      <c r="N991" s="165"/>
      <c r="O991" s="166"/>
      <c r="P991" s="166"/>
      <c r="Q991" s="166"/>
    </row>
    <row r="992" spans="2:17">
      <c r="B992" s="165"/>
      <c r="C992" s="165"/>
      <c r="D992" s="177"/>
      <c r="E992" s="177"/>
      <c r="F992" s="177"/>
      <c r="G992" s="177"/>
      <c r="H992" s="177"/>
      <c r="I992" s="177"/>
      <c r="J992" s="165"/>
      <c r="K992" s="165"/>
      <c r="L992" s="165"/>
      <c r="M992" s="165"/>
      <c r="N992" s="165"/>
      <c r="O992" s="166"/>
      <c r="P992" s="166"/>
      <c r="Q992" s="166"/>
    </row>
    <row r="993" spans="2:17">
      <c r="B993" s="165"/>
      <c r="C993" s="165"/>
      <c r="D993" s="177"/>
      <c r="E993" s="177"/>
      <c r="F993" s="177"/>
      <c r="G993" s="177"/>
      <c r="H993" s="177"/>
      <c r="I993" s="177"/>
      <c r="J993" s="165"/>
      <c r="K993" s="165"/>
      <c r="L993" s="165"/>
      <c r="M993" s="165"/>
      <c r="N993" s="165"/>
      <c r="O993" s="166"/>
      <c r="P993" s="166"/>
      <c r="Q993" s="166"/>
    </row>
    <row r="994" spans="2:17">
      <c r="B994" s="165"/>
      <c r="C994" s="165"/>
      <c r="D994" s="177"/>
      <c r="E994" s="177"/>
      <c r="F994" s="177"/>
      <c r="G994" s="177"/>
      <c r="H994" s="177"/>
      <c r="I994" s="177"/>
      <c r="J994" s="165"/>
      <c r="K994" s="165"/>
      <c r="L994" s="165"/>
      <c r="M994" s="165"/>
      <c r="N994" s="165"/>
      <c r="O994" s="166"/>
      <c r="P994" s="166"/>
      <c r="Q994" s="166"/>
    </row>
    <row r="995" spans="2:17">
      <c r="B995" s="165"/>
      <c r="C995" s="165"/>
      <c r="D995" s="177"/>
      <c r="E995" s="177"/>
      <c r="F995" s="177"/>
      <c r="G995" s="177"/>
      <c r="H995" s="177"/>
      <c r="I995" s="177"/>
      <c r="J995" s="165"/>
      <c r="K995" s="165"/>
      <c r="L995" s="165"/>
      <c r="M995" s="165"/>
      <c r="N995" s="165"/>
      <c r="O995" s="166"/>
      <c r="P995" s="166"/>
      <c r="Q995" s="166"/>
    </row>
    <row r="996" spans="2:17">
      <c r="B996" s="165"/>
      <c r="C996" s="165"/>
      <c r="D996" s="177"/>
      <c r="E996" s="177"/>
      <c r="F996" s="177"/>
      <c r="G996" s="177"/>
      <c r="H996" s="177"/>
      <c r="I996" s="177"/>
      <c r="J996" s="165"/>
      <c r="K996" s="165"/>
      <c r="L996" s="165"/>
      <c r="M996" s="165"/>
      <c r="N996" s="165"/>
      <c r="O996" s="166"/>
      <c r="P996" s="166"/>
      <c r="Q996" s="166"/>
    </row>
    <row r="997" spans="2:17">
      <c r="B997" s="165"/>
      <c r="C997" s="165"/>
      <c r="D997" s="177"/>
      <c r="E997" s="177"/>
      <c r="F997" s="177"/>
      <c r="G997" s="177"/>
      <c r="H997" s="177"/>
      <c r="I997" s="177"/>
      <c r="J997" s="165"/>
      <c r="K997" s="165"/>
      <c r="L997" s="165"/>
      <c r="M997" s="165"/>
      <c r="N997" s="165"/>
      <c r="O997" s="166"/>
      <c r="P997" s="166"/>
      <c r="Q997" s="166"/>
    </row>
    <row r="998" spans="2:17">
      <c r="B998" s="165"/>
      <c r="C998" s="165"/>
      <c r="D998" s="177"/>
      <c r="E998" s="177"/>
      <c r="F998" s="177"/>
      <c r="G998" s="177"/>
      <c r="H998" s="177"/>
      <c r="I998" s="177"/>
      <c r="J998" s="165"/>
      <c r="K998" s="165"/>
      <c r="L998" s="165"/>
      <c r="M998" s="165"/>
      <c r="N998" s="165"/>
      <c r="O998" s="166"/>
      <c r="P998" s="166"/>
      <c r="Q998" s="166"/>
    </row>
    <row r="999" spans="2:17">
      <c r="B999" s="165"/>
      <c r="C999" s="165"/>
      <c r="D999" s="177"/>
      <c r="E999" s="177"/>
      <c r="F999" s="177"/>
      <c r="G999" s="177"/>
      <c r="H999" s="177"/>
      <c r="I999" s="177"/>
      <c r="J999" s="165"/>
      <c r="K999" s="165"/>
      <c r="L999" s="165"/>
      <c r="M999" s="165"/>
      <c r="N999" s="165"/>
      <c r="O999" s="166"/>
      <c r="P999" s="166"/>
      <c r="Q999" s="166"/>
    </row>
    <row r="1000" spans="2:17">
      <c r="B1000" s="165"/>
      <c r="C1000" s="165"/>
      <c r="D1000" s="177"/>
      <c r="E1000" s="177"/>
      <c r="F1000" s="177"/>
      <c r="G1000" s="177"/>
      <c r="H1000" s="177"/>
      <c r="I1000" s="177"/>
      <c r="J1000" s="165"/>
      <c r="K1000" s="165"/>
      <c r="L1000" s="165"/>
      <c r="M1000" s="165"/>
      <c r="N1000" s="165"/>
      <c r="O1000" s="166"/>
      <c r="P1000" s="166"/>
      <c r="Q1000" s="166"/>
    </row>
    <row r="1001" spans="2:17">
      <c r="B1001" s="165"/>
      <c r="C1001" s="165"/>
      <c r="D1001" s="177"/>
      <c r="E1001" s="177"/>
      <c r="F1001" s="177"/>
      <c r="G1001" s="177"/>
      <c r="H1001" s="177"/>
      <c r="I1001" s="177"/>
      <c r="J1001" s="165"/>
      <c r="K1001" s="165"/>
      <c r="L1001" s="165"/>
      <c r="M1001" s="165"/>
      <c r="N1001" s="165"/>
      <c r="O1001" s="166"/>
      <c r="P1001" s="166"/>
      <c r="Q1001" s="166"/>
    </row>
    <row r="1002" spans="2:17">
      <c r="B1002" s="165"/>
      <c r="C1002" s="165"/>
      <c r="D1002" s="177"/>
      <c r="E1002" s="177"/>
      <c r="F1002" s="177"/>
      <c r="G1002" s="177"/>
      <c r="H1002" s="177"/>
      <c r="I1002" s="177"/>
      <c r="J1002" s="165"/>
      <c r="K1002" s="165"/>
      <c r="L1002" s="165"/>
      <c r="M1002" s="165"/>
      <c r="N1002" s="165"/>
      <c r="O1002" s="166"/>
      <c r="P1002" s="166"/>
      <c r="Q1002" s="166"/>
    </row>
    <row r="1003" spans="2:17">
      <c r="B1003" s="165"/>
      <c r="C1003" s="165"/>
      <c r="D1003" s="177"/>
      <c r="E1003" s="177"/>
      <c r="F1003" s="177"/>
      <c r="G1003" s="177"/>
      <c r="H1003" s="177"/>
      <c r="I1003" s="177"/>
      <c r="J1003" s="165"/>
      <c r="K1003" s="165"/>
      <c r="L1003" s="165"/>
      <c r="M1003" s="165"/>
      <c r="N1003" s="165"/>
      <c r="O1003" s="166"/>
      <c r="P1003" s="166"/>
      <c r="Q1003" s="166"/>
    </row>
    <row r="1004" spans="2:17">
      <c r="B1004" s="165"/>
      <c r="C1004" s="165"/>
      <c r="D1004" s="177"/>
      <c r="E1004" s="177"/>
      <c r="F1004" s="177"/>
      <c r="G1004" s="177"/>
      <c r="H1004" s="177"/>
      <c r="I1004" s="177"/>
      <c r="J1004" s="165"/>
      <c r="K1004" s="165"/>
      <c r="L1004" s="165"/>
      <c r="M1004" s="165"/>
      <c r="N1004" s="165"/>
      <c r="O1004" s="166"/>
      <c r="P1004" s="166"/>
      <c r="Q1004" s="166"/>
    </row>
    <row r="1005" spans="2:17">
      <c r="B1005" s="165"/>
      <c r="C1005" s="165"/>
      <c r="D1005" s="177"/>
      <c r="E1005" s="177"/>
      <c r="F1005" s="177"/>
      <c r="G1005" s="177"/>
      <c r="H1005" s="177"/>
      <c r="I1005" s="177"/>
      <c r="J1005" s="165"/>
      <c r="K1005" s="165"/>
      <c r="L1005" s="165"/>
      <c r="M1005" s="165"/>
      <c r="N1005" s="165"/>
      <c r="O1005" s="166"/>
      <c r="P1005" s="166"/>
      <c r="Q1005" s="166"/>
    </row>
    <row r="1006" spans="2:17">
      <c r="B1006" s="165"/>
      <c r="C1006" s="165"/>
      <c r="D1006" s="177"/>
      <c r="E1006" s="177"/>
      <c r="F1006" s="177"/>
      <c r="G1006" s="177"/>
      <c r="H1006" s="177"/>
      <c r="I1006" s="177"/>
      <c r="J1006" s="165"/>
      <c r="K1006" s="165"/>
      <c r="L1006" s="165"/>
      <c r="M1006" s="165"/>
      <c r="N1006" s="165"/>
      <c r="O1006" s="166"/>
      <c r="P1006" s="166"/>
      <c r="Q1006" s="166"/>
    </row>
    <row r="1007" spans="2:17">
      <c r="B1007" s="165"/>
      <c r="C1007" s="165"/>
      <c r="D1007" s="177"/>
      <c r="E1007" s="177"/>
      <c r="F1007" s="177"/>
      <c r="G1007" s="177"/>
      <c r="H1007" s="177"/>
      <c r="I1007" s="177"/>
      <c r="J1007" s="165"/>
      <c r="K1007" s="165"/>
      <c r="L1007" s="165"/>
      <c r="M1007" s="165"/>
      <c r="N1007" s="165"/>
      <c r="O1007" s="166"/>
      <c r="P1007" s="166"/>
      <c r="Q1007" s="166"/>
    </row>
    <row r="1008" spans="2:17">
      <c r="B1008" s="165"/>
      <c r="C1008" s="165"/>
      <c r="D1008" s="177"/>
      <c r="E1008" s="177"/>
      <c r="F1008" s="177"/>
      <c r="G1008" s="177"/>
      <c r="H1008" s="177"/>
      <c r="I1008" s="177"/>
      <c r="J1008" s="165"/>
      <c r="K1008" s="165"/>
      <c r="L1008" s="165"/>
      <c r="M1008" s="165"/>
      <c r="N1008" s="165"/>
      <c r="O1008" s="166"/>
      <c r="P1008" s="166"/>
      <c r="Q1008" s="166"/>
    </row>
  </sheetData>
  <sheetProtection password="BCE2" sheet="1" selectLockedCells="1"/>
  <mergeCells count="63">
    <mergeCell ref="L48:N48"/>
    <mergeCell ref="D48:F48"/>
    <mergeCell ref="D45:F45"/>
    <mergeCell ref="D43:F43"/>
    <mergeCell ref="I48:K48"/>
    <mergeCell ref="G48:H48"/>
    <mergeCell ref="D47:F47"/>
    <mergeCell ref="G47:H47"/>
    <mergeCell ref="I47:N47"/>
    <mergeCell ref="G45:N45"/>
    <mergeCell ref="C2:O2"/>
    <mergeCell ref="C4:H4"/>
    <mergeCell ref="C5:H5"/>
    <mergeCell ref="K4:N4"/>
    <mergeCell ref="L5:N5"/>
    <mergeCell ref="D34:N34"/>
    <mergeCell ref="D24:M24"/>
    <mergeCell ref="C11:N11"/>
    <mergeCell ref="G13:N13"/>
    <mergeCell ref="L6:N6"/>
    <mergeCell ref="G43:N43"/>
    <mergeCell ref="D41:F41"/>
    <mergeCell ref="I40:K40"/>
    <mergeCell ref="G40:H40"/>
    <mergeCell ref="L40:N40"/>
    <mergeCell ref="D40:F40"/>
    <mergeCell ref="G41:N41"/>
    <mergeCell ref="L7:N7"/>
    <mergeCell ref="D16:N16"/>
    <mergeCell ref="D19:N19"/>
    <mergeCell ref="L8:M8"/>
    <mergeCell ref="L9:N9"/>
    <mergeCell ref="D18:N18"/>
    <mergeCell ref="D15:N15"/>
    <mergeCell ref="G44:N44"/>
    <mergeCell ref="D36:F36"/>
    <mergeCell ref="D38:F38"/>
    <mergeCell ref="G36:N36"/>
    <mergeCell ref="G38:N38"/>
    <mergeCell ref="D37:F37"/>
    <mergeCell ref="G37:N37"/>
    <mergeCell ref="D39:F39"/>
    <mergeCell ref="G39:H39"/>
    <mergeCell ref="D42:N42"/>
    <mergeCell ref="D22:M22"/>
    <mergeCell ref="D28:N28"/>
    <mergeCell ref="G35:N35"/>
    <mergeCell ref="E23:N23"/>
    <mergeCell ref="M25:N25"/>
    <mergeCell ref="D25:L25"/>
    <mergeCell ref="M26:N26"/>
    <mergeCell ref="D26:L26"/>
    <mergeCell ref="E30:N30"/>
    <mergeCell ref="D49:F49"/>
    <mergeCell ref="G49:N49"/>
    <mergeCell ref="G46:N46"/>
    <mergeCell ref="I39:N39"/>
    <mergeCell ref="D35:F35"/>
    <mergeCell ref="E29:N29"/>
    <mergeCell ref="D32:L32"/>
    <mergeCell ref="D33:L33"/>
    <mergeCell ref="M32:N32"/>
    <mergeCell ref="M33:N33"/>
  </mergeCells>
  <phoneticPr fontId="0" type="noConversion"/>
  <pageMargins left="0.75" right="0.17" top="0.84" bottom="0.56000000000000005" header="0.5" footer="0.25"/>
  <pageSetup paperSize="9" scale="76" orientation="portrait" r:id="rId1"/>
  <headerFooter alignWithMargins="0">
    <oddFooter xml:space="preserve">&amp;L&amp;"Times New Roman,Regular"&amp;8BPD_BS03
[Ver_Dec_2019] - to be used only for projects submitted for planning approval on and after 15&amp;9&amp;Xth&amp;8&amp;X Dec 2019
&amp;R&amp;9Page  &amp;P </oddFooter>
  </headerFooter>
  <rowBreaks count="1" manualBreakCount="1">
    <brk id="50" max="16" man="1"/>
  </rowBreaks>
  <drawing r:id="rId2"/>
  <legacyDrawing r:id="rId3"/>
  <controls>
    <mc:AlternateContent xmlns:mc="http://schemas.openxmlformats.org/markup-compatibility/2006">
      <mc:Choice Requires="x14">
        <control shapeId="25030" r:id="rId4" name="CheckBox2">
          <controlPr defaultSize="0" autoLine="0" r:id="rId5">
            <anchor moveWithCells="1">
              <from>
                <xdr:col>3</xdr:col>
                <xdr:colOff>31750</xdr:colOff>
                <xdr:row>28</xdr:row>
                <xdr:rowOff>25400</xdr:rowOff>
              </from>
              <to>
                <xdr:col>3</xdr:col>
                <xdr:colOff>203200</xdr:colOff>
                <xdr:row>28</xdr:row>
                <xdr:rowOff>234950</xdr:rowOff>
              </to>
            </anchor>
          </controlPr>
        </control>
      </mc:Choice>
      <mc:Fallback>
        <control shapeId="25030" r:id="rId4" name="CheckBox2"/>
      </mc:Fallback>
    </mc:AlternateContent>
    <mc:AlternateContent xmlns:mc="http://schemas.openxmlformats.org/markup-compatibility/2006">
      <mc:Choice Requires="x14">
        <control shapeId="25027" r:id="rId6" name="CheckBox1">
          <controlPr defaultSize="0" autoLine="0" r:id="rId7">
            <anchor moveWithCells="1">
              <from>
                <xdr:col>3</xdr:col>
                <xdr:colOff>31750</xdr:colOff>
                <xdr:row>22</xdr:row>
                <xdr:rowOff>25400</xdr:rowOff>
              </from>
              <to>
                <xdr:col>3</xdr:col>
                <xdr:colOff>203200</xdr:colOff>
                <xdr:row>22</xdr:row>
                <xdr:rowOff>234950</xdr:rowOff>
              </to>
            </anchor>
          </controlPr>
        </control>
      </mc:Choice>
      <mc:Fallback>
        <control shapeId="25027" r:id="rId6" name="CheckBox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0F89-4D8A-438C-805A-11FC1859F519}">
  <sheetPr codeName="Sheet12"/>
  <dimension ref="A1:L112"/>
  <sheetViews>
    <sheetView zoomScaleNormal="100" zoomScaleSheetLayoutView="100" workbookViewId="0"/>
  </sheetViews>
  <sheetFormatPr defaultColWidth="9.1796875" defaultRowHeight="13"/>
  <cols>
    <col min="1" max="1" width="1.26953125" style="476" customWidth="1"/>
    <col min="2" max="2" width="3.7265625" style="476" customWidth="1"/>
    <col min="3" max="3" width="9.54296875" style="476" customWidth="1"/>
    <col min="4" max="4" width="29" style="476" customWidth="1"/>
    <col min="5" max="5" width="12" style="476" customWidth="1"/>
    <col min="6" max="6" width="13.81640625" style="476" customWidth="1"/>
    <col min="7" max="7" width="12.81640625" style="476" customWidth="1"/>
    <col min="8" max="8" width="12.54296875" style="476" customWidth="1"/>
    <col min="9" max="16384" width="9.1796875" style="476"/>
  </cols>
  <sheetData>
    <row r="1" spans="1:9" s="477" customFormat="1" ht="14">
      <c r="B1" s="478" t="s">
        <v>84</v>
      </c>
    </row>
    <row r="2" spans="1:9" s="477" customFormat="1" ht="9" customHeight="1"/>
    <row r="3" spans="1:9" s="477" customFormat="1" ht="14">
      <c r="B3" s="479" t="s">
        <v>155</v>
      </c>
    </row>
    <row r="5" spans="1:9" s="1" customFormat="1" ht="27" customHeight="1">
      <c r="B5" s="1384" t="s">
        <v>506</v>
      </c>
      <c r="C5" s="1384"/>
      <c r="D5" s="1384"/>
      <c r="E5" s="1384"/>
      <c r="F5" s="1384"/>
      <c r="G5" s="1384"/>
      <c r="H5" s="1384"/>
      <c r="I5" s="1384"/>
    </row>
    <row r="6" spans="1:9" s="1" customFormat="1" ht="4.5" customHeight="1">
      <c r="B6" s="489"/>
      <c r="C6" s="487"/>
      <c r="D6" s="487"/>
      <c r="E6" s="493"/>
      <c r="F6" s="493"/>
      <c r="G6" s="493"/>
      <c r="H6" s="493"/>
    </row>
    <row r="7" spans="1:9" s="1" customFormat="1" ht="15" customHeight="1">
      <c r="A7" s="481"/>
      <c r="B7" s="675" t="s">
        <v>505</v>
      </c>
      <c r="C7" s="676"/>
      <c r="D7" s="676"/>
      <c r="E7" s="676"/>
      <c r="F7" s="676"/>
      <c r="G7" s="676"/>
      <c r="H7" s="676"/>
    </row>
    <row r="8" spans="1:9" s="1" customFormat="1" ht="4.5" customHeight="1">
      <c r="B8" s="489"/>
      <c r="C8" s="487"/>
      <c r="D8" s="487"/>
      <c r="E8" s="493"/>
      <c r="F8" s="493"/>
      <c r="G8" s="493"/>
      <c r="H8" s="493"/>
    </row>
    <row r="9" spans="1:9" s="1" customFormat="1" ht="15" customHeight="1">
      <c r="A9" s="481"/>
      <c r="B9" s="675" t="s">
        <v>507</v>
      </c>
      <c r="C9" s="676"/>
      <c r="D9" s="676"/>
      <c r="E9" s="676"/>
      <c r="F9" s="676"/>
      <c r="G9" s="676"/>
      <c r="H9" s="676"/>
    </row>
    <row r="10" spans="1:9" s="1" customFormat="1" ht="4.5" customHeight="1">
      <c r="B10" s="489"/>
      <c r="C10" s="487"/>
      <c r="D10" s="487"/>
      <c r="E10" s="493"/>
      <c r="F10" s="493"/>
      <c r="G10" s="493"/>
      <c r="H10" s="493"/>
    </row>
    <row r="11" spans="1:9" s="1" customFormat="1" ht="15" customHeight="1">
      <c r="A11" s="481"/>
      <c r="B11" s="675" t="s">
        <v>508</v>
      </c>
      <c r="C11" s="676"/>
      <c r="D11" s="676"/>
      <c r="E11" s="676"/>
      <c r="F11" s="676"/>
      <c r="G11" s="676"/>
      <c r="H11" s="676"/>
    </row>
    <row r="12" spans="1:9" s="1" customFormat="1" ht="4.5" customHeight="1">
      <c r="B12" s="489"/>
      <c r="C12" s="487"/>
      <c r="D12" s="487"/>
      <c r="E12" s="493"/>
      <c r="F12" s="493"/>
      <c r="G12" s="493"/>
      <c r="H12" s="493"/>
    </row>
    <row r="13" spans="1:9" s="1" customFormat="1" ht="17.149999999999999" customHeight="1">
      <c r="A13" s="481"/>
      <c r="B13" s="675" t="s">
        <v>509</v>
      </c>
      <c r="C13" s="676"/>
      <c r="D13" s="676"/>
      <c r="E13" s="676"/>
      <c r="F13" s="676"/>
      <c r="G13" s="676"/>
      <c r="H13" s="676"/>
    </row>
    <row r="14" spans="1:9" s="1" customFormat="1" ht="4.5" customHeight="1" thickBot="1">
      <c r="B14" s="489"/>
      <c r="C14" s="487"/>
      <c r="D14" s="487"/>
      <c r="E14" s="493"/>
      <c r="F14" s="493"/>
      <c r="G14" s="493"/>
      <c r="H14" s="493"/>
    </row>
    <row r="15" spans="1:9">
      <c r="C15" s="1385" t="s">
        <v>510</v>
      </c>
      <c r="D15" s="1386"/>
      <c r="E15" s="1387" t="s">
        <v>511</v>
      </c>
      <c r="F15" s="1388"/>
      <c r="G15" s="1387" t="s">
        <v>512</v>
      </c>
      <c r="H15" s="1388"/>
    </row>
    <row r="16" spans="1:9" ht="27" customHeight="1">
      <c r="C16" s="1364" t="s">
        <v>513</v>
      </c>
      <c r="D16" s="1365"/>
      <c r="E16" s="1368">
        <v>0.25</v>
      </c>
      <c r="F16" s="1369"/>
      <c r="G16" s="1368">
        <v>0.4</v>
      </c>
      <c r="H16" s="1370"/>
      <c r="I16" s="455"/>
    </row>
    <row r="17" spans="2:12" ht="27" customHeight="1" thickBot="1">
      <c r="C17" s="1366" t="s">
        <v>514</v>
      </c>
      <c r="D17" s="1367"/>
      <c r="E17" s="1389">
        <v>0.45</v>
      </c>
      <c r="F17" s="1390"/>
      <c r="G17" s="1389">
        <v>0.6</v>
      </c>
      <c r="H17" s="1390"/>
    </row>
    <row r="18" spans="2:12" s="1" customFormat="1" ht="4.5" customHeight="1">
      <c r="B18" s="489"/>
      <c r="C18" s="487"/>
      <c r="D18" s="487"/>
      <c r="E18" s="493"/>
      <c r="F18" s="493"/>
      <c r="G18" s="493"/>
      <c r="H18" s="493"/>
    </row>
    <row r="19" spans="2:12" ht="12" customHeight="1">
      <c r="B19" s="482" t="s">
        <v>7</v>
      </c>
      <c r="C19" s="483"/>
      <c r="D19" s="484"/>
    </row>
    <row r="20" spans="2:12" s="1" customFormat="1" ht="15" customHeight="1">
      <c r="B20" s="485" t="s">
        <v>70</v>
      </c>
      <c r="C20" s="486" t="s">
        <v>415</v>
      </c>
      <c r="D20" s="487"/>
    </row>
    <row r="21" spans="2:12" ht="5.25" customHeight="1">
      <c r="B21" s="488"/>
      <c r="C21" s="483"/>
      <c r="D21" s="484"/>
    </row>
    <row r="22" spans="2:12" s="1" customFormat="1" ht="27" customHeight="1">
      <c r="B22" s="671" t="s">
        <v>71</v>
      </c>
      <c r="C22" s="1372" t="s">
        <v>519</v>
      </c>
      <c r="D22" s="1372"/>
      <c r="E22" s="1372"/>
      <c r="F22" s="1372"/>
      <c r="G22" s="1372"/>
      <c r="H22" s="1372"/>
      <c r="I22" s="1372"/>
      <c r="J22" s="1372"/>
      <c r="K22" s="1372"/>
      <c r="L22" s="1372"/>
    </row>
    <row r="23" spans="2:12" s="1" customFormat="1" ht="4.5" customHeight="1">
      <c r="B23" s="489"/>
      <c r="C23" s="487"/>
      <c r="D23" s="487"/>
      <c r="E23" s="493"/>
      <c r="F23" s="493"/>
      <c r="G23" s="493"/>
      <c r="H23" s="493"/>
    </row>
    <row r="24" spans="2:12" ht="15" customHeight="1">
      <c r="B24" s="489" t="s">
        <v>72</v>
      </c>
      <c r="C24" s="490" t="s">
        <v>495</v>
      </c>
      <c r="D24" s="490"/>
    </row>
    <row r="25" spans="2:12" ht="6" customHeight="1">
      <c r="B25" s="491"/>
      <c r="C25" s="492"/>
      <c r="D25" s="490"/>
    </row>
    <row r="26" spans="2:12" s="1" customFormat="1" ht="15" customHeight="1">
      <c r="B26" s="489" t="s">
        <v>96</v>
      </c>
      <c r="C26" s="493" t="s">
        <v>416</v>
      </c>
      <c r="D26" s="493"/>
      <c r="E26" s="493"/>
      <c r="F26" s="493"/>
      <c r="G26" s="493"/>
      <c r="H26" s="493"/>
    </row>
    <row r="27" spans="2:12" s="1" customFormat="1" ht="4.5" customHeight="1">
      <c r="B27" s="489"/>
      <c r="C27" s="487"/>
      <c r="D27" s="487"/>
      <c r="E27" s="493"/>
      <c r="F27" s="493"/>
      <c r="G27" s="493"/>
      <c r="H27" s="493"/>
    </row>
    <row r="28" spans="2:12" s="1" customFormat="1" ht="15" customHeight="1">
      <c r="B28" s="489" t="s">
        <v>97</v>
      </c>
      <c r="C28" s="487" t="s">
        <v>418</v>
      </c>
      <c r="D28" s="487"/>
      <c r="E28" s="493"/>
      <c r="F28" s="493"/>
      <c r="G28" s="493"/>
      <c r="H28" s="493"/>
    </row>
    <row r="29" spans="2:12" s="1" customFormat="1" ht="6" customHeight="1">
      <c r="B29" s="494"/>
      <c r="C29" s="492"/>
      <c r="D29" s="487"/>
      <c r="E29" s="493"/>
      <c r="F29" s="493"/>
      <c r="G29" s="493"/>
      <c r="H29" s="493"/>
    </row>
    <row r="30" spans="2:12" s="1" customFormat="1" ht="15" customHeight="1">
      <c r="B30" s="485" t="s">
        <v>417</v>
      </c>
      <c r="C30" s="487" t="s">
        <v>419</v>
      </c>
      <c r="D30" s="487"/>
      <c r="E30" s="493"/>
      <c r="F30" s="493"/>
      <c r="G30" s="493"/>
      <c r="H30" s="493"/>
    </row>
    <row r="31" spans="2:12" s="1" customFormat="1" ht="6.75" customHeight="1">
      <c r="B31" s="485"/>
      <c r="C31" s="487"/>
      <c r="D31" s="487"/>
      <c r="E31" s="493"/>
      <c r="F31" s="493"/>
      <c r="G31" s="493"/>
      <c r="H31" s="493"/>
    </row>
    <row r="32" spans="2:12" s="1" customFormat="1" ht="15" customHeight="1">
      <c r="B32" s="482" t="s">
        <v>9</v>
      </c>
      <c r="C32" s="495"/>
      <c r="D32" s="496"/>
      <c r="E32" s="496"/>
      <c r="F32" s="496"/>
      <c r="G32" s="497"/>
      <c r="H32" s="497"/>
    </row>
    <row r="33" spans="2:12" s="1" customFormat="1" ht="52" customHeight="1">
      <c r="B33" s="527" t="s">
        <v>515</v>
      </c>
      <c r="C33" s="1371" t="s">
        <v>518</v>
      </c>
      <c r="D33" s="1371"/>
      <c r="E33" s="1371"/>
      <c r="F33" s="1371"/>
      <c r="G33" s="1371"/>
      <c r="H33" s="1371"/>
      <c r="I33" s="1371"/>
      <c r="J33" s="1371"/>
      <c r="K33" s="1371"/>
      <c r="L33" s="1371"/>
    </row>
    <row r="34" spans="2:12" s="1" customFormat="1" ht="6" customHeight="1">
      <c r="B34" s="494"/>
      <c r="C34" s="492"/>
      <c r="D34" s="487"/>
      <c r="E34" s="493"/>
      <c r="F34" s="493"/>
      <c r="G34" s="493"/>
      <c r="H34" s="493"/>
    </row>
    <row r="35" spans="2:12" s="1" customFormat="1" ht="15" customHeight="1">
      <c r="B35" s="485" t="s">
        <v>469</v>
      </c>
      <c r="C35" s="487" t="s">
        <v>516</v>
      </c>
      <c r="D35" s="487"/>
      <c r="E35" s="493"/>
      <c r="F35" s="493"/>
      <c r="G35" s="493"/>
      <c r="H35" s="493"/>
    </row>
    <row r="36" spans="2:12" s="1" customFormat="1" ht="6" customHeight="1">
      <c r="B36" s="494"/>
      <c r="C36" s="492"/>
      <c r="D36" s="487"/>
      <c r="E36" s="493"/>
      <c r="F36" s="493"/>
      <c r="G36" s="493"/>
      <c r="H36" s="493"/>
    </row>
    <row r="37" spans="2:12" s="1" customFormat="1" ht="15" customHeight="1">
      <c r="B37" s="485" t="s">
        <v>493</v>
      </c>
      <c r="C37" s="487" t="s">
        <v>468</v>
      </c>
      <c r="D37" s="487"/>
      <c r="E37" s="493"/>
      <c r="F37" s="493"/>
      <c r="G37" s="493"/>
      <c r="H37" s="493"/>
    </row>
    <row r="38" spans="2:12" s="1" customFormat="1" ht="6" customHeight="1">
      <c r="B38" s="494"/>
      <c r="C38" s="492"/>
      <c r="D38" s="487"/>
      <c r="E38" s="493"/>
      <c r="F38" s="493"/>
      <c r="G38" s="493"/>
      <c r="H38" s="493"/>
    </row>
    <row r="39" spans="2:12" s="1" customFormat="1" ht="27" customHeight="1">
      <c r="B39" s="527" t="s">
        <v>517</v>
      </c>
      <c r="C39" s="1371" t="s">
        <v>520</v>
      </c>
      <c r="D39" s="1371"/>
      <c r="E39" s="1371"/>
      <c r="F39" s="1371"/>
      <c r="G39" s="1371"/>
      <c r="H39" s="1371"/>
      <c r="I39" s="1371"/>
      <c r="J39" s="1371"/>
      <c r="K39" s="1371"/>
      <c r="L39" s="1371"/>
    </row>
    <row r="40" spans="2:12" s="1" customFormat="1" ht="6" customHeight="1">
      <c r="B40" s="494"/>
      <c r="C40" s="492"/>
      <c r="D40" s="487"/>
      <c r="E40" s="493"/>
      <c r="F40" s="493"/>
      <c r="G40" s="493"/>
      <c r="H40" s="493"/>
    </row>
    <row r="41" spans="2:12" s="1" customFormat="1" ht="15" customHeight="1">
      <c r="B41" s="494"/>
      <c r="C41" s="499" t="s">
        <v>404</v>
      </c>
      <c r="D41" s="487"/>
      <c r="E41" s="486"/>
      <c r="F41" s="486"/>
      <c r="G41" s="486"/>
      <c r="H41" s="486"/>
    </row>
    <row r="42" spans="2:12" s="1" customFormat="1" ht="6" customHeight="1">
      <c r="B42" s="494"/>
      <c r="C42" s="492"/>
      <c r="D42" s="487"/>
      <c r="E42" s="493"/>
      <c r="F42" s="493"/>
      <c r="G42" s="493"/>
      <c r="H42" s="493"/>
    </row>
    <row r="43" spans="2:12" ht="15" customHeight="1">
      <c r="B43" s="494"/>
      <c r="C43" s="1382" t="s">
        <v>284</v>
      </c>
      <c r="D43" s="500" t="s">
        <v>420</v>
      </c>
      <c r="E43" s="1383" t="s">
        <v>285</v>
      </c>
      <c r="F43" s="498"/>
      <c r="G43" s="498"/>
      <c r="H43" s="498"/>
    </row>
    <row r="44" spans="2:12">
      <c r="B44" s="494"/>
      <c r="C44" s="1383"/>
      <c r="D44" s="501" t="s">
        <v>421</v>
      </c>
      <c r="E44" s="1383"/>
      <c r="F44" s="498"/>
      <c r="G44" s="498"/>
      <c r="H44" s="498"/>
    </row>
    <row r="45" spans="2:12" ht="15" customHeight="1">
      <c r="B45" s="494"/>
      <c r="C45" s="502">
        <v>1</v>
      </c>
      <c r="D45" s="502" t="s">
        <v>286</v>
      </c>
      <c r="E45" s="503">
        <v>2</v>
      </c>
      <c r="F45" s="498"/>
      <c r="G45" s="498"/>
      <c r="H45" s="498"/>
    </row>
    <row r="46" spans="2:12" ht="15" customHeight="1">
      <c r="B46" s="494"/>
      <c r="C46" s="502">
        <v>2</v>
      </c>
      <c r="D46" s="504" t="s">
        <v>287</v>
      </c>
      <c r="E46" s="505">
        <v>1.5</v>
      </c>
      <c r="F46" s="498"/>
      <c r="G46" s="498"/>
      <c r="H46" s="498"/>
    </row>
    <row r="47" spans="2:12" ht="15" customHeight="1">
      <c r="B47" s="494"/>
      <c r="C47" s="502">
        <v>3</v>
      </c>
      <c r="D47" s="506" t="s">
        <v>449</v>
      </c>
      <c r="E47" s="507">
        <v>1</v>
      </c>
      <c r="F47" s="498"/>
      <c r="G47" s="498"/>
      <c r="H47" s="498"/>
    </row>
    <row r="48" spans="2:12" ht="15" customHeight="1">
      <c r="B48" s="494"/>
      <c r="C48" s="502">
        <v>4</v>
      </c>
      <c r="D48" s="506" t="s">
        <v>450</v>
      </c>
      <c r="E48" s="507">
        <v>0.5</v>
      </c>
      <c r="F48" s="498"/>
      <c r="G48" s="498"/>
      <c r="H48" s="498"/>
    </row>
    <row r="49" spans="2:9" ht="15" customHeight="1">
      <c r="B49" s="494"/>
      <c r="C49" s="502">
        <v>5</v>
      </c>
      <c r="D49" s="506" t="s">
        <v>451</v>
      </c>
      <c r="E49" s="508">
        <v>0</v>
      </c>
      <c r="G49" s="498"/>
      <c r="H49" s="498"/>
    </row>
    <row r="50" spans="2:9" ht="15" customHeight="1">
      <c r="B50" s="494"/>
      <c r="C50" s="490" t="s">
        <v>422</v>
      </c>
      <c r="D50" s="490"/>
      <c r="E50" s="490"/>
      <c r="F50" s="490"/>
      <c r="G50" s="490"/>
      <c r="H50" s="490"/>
    </row>
    <row r="51" spans="2:9" ht="15" customHeight="1">
      <c r="B51" s="494"/>
      <c r="C51" s="490" t="s">
        <v>405</v>
      </c>
      <c r="D51" s="490"/>
      <c r="E51" s="490"/>
      <c r="F51" s="490"/>
      <c r="G51" s="490"/>
      <c r="H51" s="490"/>
    </row>
    <row r="52" spans="2:9" s="1" customFormat="1" ht="6" customHeight="1">
      <c r="B52" s="494"/>
      <c r="C52" s="492"/>
      <c r="D52" s="487"/>
      <c r="E52" s="493"/>
      <c r="F52" s="493"/>
      <c r="G52" s="493"/>
      <c r="H52" s="493"/>
    </row>
    <row r="53" spans="2:9" ht="15" customHeight="1">
      <c r="B53" s="494"/>
      <c r="C53" s="480" t="s">
        <v>291</v>
      </c>
      <c r="D53" s="498"/>
      <c r="E53" s="498"/>
      <c r="F53" s="498"/>
      <c r="G53" s="498"/>
      <c r="H53" s="498"/>
    </row>
    <row r="54" spans="2:9" ht="7.5" customHeight="1">
      <c r="B54" s="494"/>
      <c r="C54" s="480"/>
      <c r="D54" s="498"/>
      <c r="E54" s="498"/>
      <c r="F54" s="498"/>
      <c r="G54" s="498"/>
      <c r="H54" s="498"/>
    </row>
    <row r="55" spans="2:9">
      <c r="B55" s="494"/>
      <c r="C55" s="498"/>
      <c r="D55" s="509" t="s">
        <v>292</v>
      </c>
      <c r="E55" s="510">
        <v>1</v>
      </c>
      <c r="F55" s="510">
        <v>2</v>
      </c>
      <c r="G55" s="510">
        <v>3</v>
      </c>
      <c r="H55" s="510">
        <v>4</v>
      </c>
      <c r="I55" s="498"/>
    </row>
    <row r="56" spans="2:9">
      <c r="B56" s="494"/>
      <c r="C56" s="511"/>
      <c r="D56" s="512" t="s">
        <v>423</v>
      </c>
      <c r="E56" s="513" t="s">
        <v>402</v>
      </c>
      <c r="F56" s="513" t="s">
        <v>424</v>
      </c>
      <c r="G56" s="513" t="s">
        <v>425</v>
      </c>
      <c r="H56" s="513" t="s">
        <v>426</v>
      </c>
      <c r="I56" s="498"/>
    </row>
    <row r="57" spans="2:9" ht="18.75" customHeight="1">
      <c r="B57" s="494"/>
      <c r="C57" s="514"/>
      <c r="D57" s="515"/>
      <c r="E57" s="1383" t="s">
        <v>402</v>
      </c>
      <c r="F57" s="516" t="s">
        <v>427</v>
      </c>
      <c r="G57" s="516" t="s">
        <v>428</v>
      </c>
      <c r="H57" s="516" t="s">
        <v>429</v>
      </c>
      <c r="I57" s="498"/>
    </row>
    <row r="58" spans="2:9">
      <c r="B58" s="494"/>
      <c r="C58" s="517" t="s">
        <v>445</v>
      </c>
      <c r="D58" s="518"/>
      <c r="E58" s="1395"/>
      <c r="F58" s="519" t="s">
        <v>430</v>
      </c>
      <c r="G58" s="519" t="s">
        <v>430</v>
      </c>
      <c r="H58" s="519" t="s">
        <v>430</v>
      </c>
      <c r="I58" s="498"/>
    </row>
    <row r="59" spans="2:9" ht="15" customHeight="1">
      <c r="B59" s="494"/>
      <c r="C59" s="1393" t="s">
        <v>431</v>
      </c>
      <c r="D59" s="1394"/>
      <c r="E59" s="520">
        <v>3</v>
      </c>
      <c r="F59" s="520">
        <v>3</v>
      </c>
      <c r="G59" s="521">
        <v>3</v>
      </c>
      <c r="H59" s="521">
        <v>2.5</v>
      </c>
      <c r="I59" s="498"/>
    </row>
    <row r="60" spans="2:9" ht="15" customHeight="1">
      <c r="B60" s="494"/>
      <c r="C60" s="1393" t="s">
        <v>432</v>
      </c>
      <c r="D60" s="1394"/>
      <c r="E60" s="522">
        <v>3</v>
      </c>
      <c r="F60" s="522">
        <v>3</v>
      </c>
      <c r="G60" s="520">
        <v>2.5</v>
      </c>
      <c r="H60" s="520">
        <v>1.5</v>
      </c>
      <c r="I60" s="498"/>
    </row>
    <row r="61" spans="2:9" ht="15" customHeight="1">
      <c r="B61" s="494"/>
      <c r="C61" s="1393" t="s">
        <v>433</v>
      </c>
      <c r="D61" s="1394"/>
      <c r="E61" s="521">
        <v>3</v>
      </c>
      <c r="F61" s="521">
        <v>2.5</v>
      </c>
      <c r="G61" s="521">
        <v>1.5</v>
      </c>
      <c r="H61" s="521">
        <v>1</v>
      </c>
      <c r="I61" s="498"/>
    </row>
    <row r="62" spans="2:9" ht="15" customHeight="1">
      <c r="B62" s="494"/>
      <c r="C62" s="1393" t="s">
        <v>434</v>
      </c>
      <c r="D62" s="1394"/>
      <c r="E62" s="521">
        <v>3</v>
      </c>
      <c r="F62" s="521">
        <v>1.5</v>
      </c>
      <c r="G62" s="521">
        <v>1</v>
      </c>
      <c r="H62" s="521">
        <v>0</v>
      </c>
      <c r="I62" s="498"/>
    </row>
    <row r="63" spans="2:9" ht="15" customHeight="1">
      <c r="B63" s="494"/>
      <c r="C63" s="1393" t="s">
        <v>452</v>
      </c>
      <c r="D63" s="1394"/>
      <c r="E63" s="523">
        <v>3</v>
      </c>
      <c r="F63" s="523">
        <v>1</v>
      </c>
      <c r="G63" s="521">
        <v>0</v>
      </c>
      <c r="H63" s="521">
        <v>0</v>
      </c>
      <c r="I63" s="498"/>
    </row>
    <row r="64" spans="2:9" ht="15" customHeight="1">
      <c r="B64" s="494"/>
      <c r="C64" s="524" t="s">
        <v>453</v>
      </c>
      <c r="D64" s="525"/>
      <c r="E64" s="526"/>
      <c r="F64" s="526"/>
      <c r="G64" s="526"/>
      <c r="H64" s="526"/>
    </row>
    <row r="65" spans="2:8" ht="7.5" customHeight="1">
      <c r="B65" s="494"/>
      <c r="C65" s="480"/>
      <c r="D65" s="498"/>
      <c r="E65" s="498"/>
      <c r="F65" s="498"/>
      <c r="G65" s="498"/>
      <c r="H65" s="498"/>
    </row>
    <row r="66" spans="2:8" ht="15" customHeight="1">
      <c r="B66" s="527" t="s">
        <v>521</v>
      </c>
      <c r="C66" s="1391" t="s">
        <v>435</v>
      </c>
      <c r="D66" s="1392"/>
      <c r="E66" s="1392"/>
      <c r="F66" s="1392"/>
      <c r="G66" s="1392"/>
      <c r="H66" s="1392"/>
    </row>
    <row r="67" spans="2:8" ht="7.5" customHeight="1">
      <c r="B67" s="494"/>
      <c r="C67" s="480"/>
      <c r="D67" s="498"/>
      <c r="E67" s="498"/>
      <c r="F67" s="498"/>
      <c r="G67" s="498"/>
      <c r="H67" s="498"/>
    </row>
    <row r="68" spans="2:8" ht="28" customHeight="1">
      <c r="B68" s="485"/>
      <c r="C68" s="528" t="s">
        <v>333</v>
      </c>
      <c r="D68" s="1373" t="s">
        <v>436</v>
      </c>
      <c r="E68" s="1374"/>
      <c r="F68" s="498"/>
      <c r="G68" s="498"/>
      <c r="H68" s="498"/>
    </row>
    <row r="69" spans="2:8" ht="15" customHeight="1">
      <c r="B69" s="485"/>
      <c r="C69" s="529">
        <v>1</v>
      </c>
      <c r="D69" s="1361">
        <v>900</v>
      </c>
      <c r="E69" s="1361"/>
      <c r="F69" s="498"/>
      <c r="G69" s="498"/>
      <c r="H69" s="498"/>
    </row>
    <row r="70" spans="2:8" ht="15" customHeight="1">
      <c r="B70" s="485"/>
      <c r="C70" s="529">
        <v>2</v>
      </c>
      <c r="D70" s="1361">
        <v>1000</v>
      </c>
      <c r="E70" s="1361"/>
      <c r="F70" s="498"/>
      <c r="G70" s="498"/>
      <c r="H70" s="498"/>
    </row>
    <row r="71" spans="2:8" ht="15" customHeight="1">
      <c r="B71" s="485"/>
      <c r="C71" s="529">
        <v>3</v>
      </c>
      <c r="D71" s="1361">
        <v>1100</v>
      </c>
      <c r="E71" s="1361"/>
      <c r="F71" s="498"/>
      <c r="G71" s="498"/>
      <c r="H71" s="498"/>
    </row>
    <row r="72" spans="2:8" ht="15" customHeight="1">
      <c r="B72" s="485"/>
      <c r="C72" s="529">
        <v>4</v>
      </c>
      <c r="D72" s="1361">
        <v>1200</v>
      </c>
      <c r="E72" s="1361"/>
      <c r="F72" s="498"/>
      <c r="G72" s="498"/>
      <c r="H72" s="498"/>
    </row>
    <row r="73" spans="2:8" ht="15" customHeight="1">
      <c r="B73" s="485"/>
      <c r="C73" s="529">
        <v>5</v>
      </c>
      <c r="D73" s="1361">
        <v>1250</v>
      </c>
      <c r="E73" s="1361"/>
      <c r="F73" s="498"/>
      <c r="G73" s="498"/>
      <c r="H73" s="498"/>
    </row>
    <row r="74" spans="2:8" ht="15" customHeight="1">
      <c r="B74" s="485"/>
      <c r="C74" s="529">
        <v>6</v>
      </c>
      <c r="D74" s="1361">
        <v>1500</v>
      </c>
      <c r="E74" s="1361"/>
      <c r="F74" s="498"/>
      <c r="G74" s="498"/>
      <c r="H74" s="498"/>
    </row>
    <row r="75" spans="2:8" ht="15" customHeight="1">
      <c r="B75" s="485"/>
      <c r="C75" s="529">
        <v>7</v>
      </c>
      <c r="D75" s="1361">
        <v>2000</v>
      </c>
      <c r="E75" s="1361"/>
      <c r="F75" s="498"/>
      <c r="G75" s="498"/>
      <c r="H75" s="498"/>
    </row>
    <row r="76" spans="2:8" ht="7.5" customHeight="1">
      <c r="B76" s="494"/>
      <c r="C76" s="480"/>
      <c r="D76" s="498"/>
      <c r="E76" s="498"/>
      <c r="F76" s="498"/>
      <c r="G76" s="498"/>
      <c r="H76" s="498"/>
    </row>
    <row r="77" spans="2:8" ht="15" customHeight="1">
      <c r="B77" s="485" t="s">
        <v>522</v>
      </c>
      <c r="C77" s="490" t="s">
        <v>437</v>
      </c>
      <c r="D77" s="490"/>
      <c r="E77" s="530"/>
      <c r="F77" s="530"/>
      <c r="G77" s="531"/>
      <c r="H77" s="498"/>
    </row>
    <row r="78" spans="2:8" ht="7.5" customHeight="1">
      <c r="B78" s="494"/>
      <c r="C78" s="480"/>
      <c r="D78" s="498"/>
      <c r="E78" s="498"/>
      <c r="F78" s="498"/>
      <c r="G78" s="498"/>
      <c r="H78" s="498"/>
    </row>
    <row r="79" spans="2:8" ht="15" customHeight="1">
      <c r="B79" s="485"/>
      <c r="C79" s="532" t="s">
        <v>333</v>
      </c>
      <c r="D79" s="532" t="s">
        <v>336</v>
      </c>
      <c r="E79" s="1363" t="s">
        <v>438</v>
      </c>
      <c r="F79" s="1363"/>
      <c r="G79" s="1363" t="s">
        <v>439</v>
      </c>
      <c r="H79" s="1363"/>
    </row>
    <row r="80" spans="2:8" ht="15" customHeight="1">
      <c r="B80" s="485"/>
      <c r="C80" s="506">
        <v>1</v>
      </c>
      <c r="D80" s="506" t="s">
        <v>337</v>
      </c>
      <c r="E80" s="1361" t="s">
        <v>338</v>
      </c>
      <c r="F80" s="1361"/>
      <c r="G80" s="1361">
        <v>150</v>
      </c>
      <c r="H80" s="1361"/>
    </row>
    <row r="81" spans="2:10" ht="15" customHeight="1">
      <c r="B81" s="485"/>
      <c r="C81" s="506">
        <v>2</v>
      </c>
      <c r="D81" s="506" t="s">
        <v>339</v>
      </c>
      <c r="E81" s="1361" t="s">
        <v>340</v>
      </c>
      <c r="F81" s="1361"/>
      <c r="G81" s="1361" t="s">
        <v>341</v>
      </c>
      <c r="H81" s="1361"/>
    </row>
    <row r="82" spans="2:10" ht="15" customHeight="1">
      <c r="B82" s="494"/>
      <c r="C82" s="506">
        <v>3</v>
      </c>
      <c r="D82" s="506" t="s">
        <v>338</v>
      </c>
      <c r="E82" s="1361" t="s">
        <v>494</v>
      </c>
      <c r="F82" s="1361"/>
      <c r="G82" s="1361" t="s">
        <v>341</v>
      </c>
      <c r="H82" s="1361"/>
    </row>
    <row r="83" spans="2:10" ht="7.5" customHeight="1">
      <c r="B83" s="494"/>
      <c r="C83" s="480"/>
      <c r="D83" s="498"/>
      <c r="E83" s="498"/>
      <c r="F83" s="498"/>
      <c r="G83" s="498"/>
      <c r="H83" s="498"/>
    </row>
    <row r="84" spans="2:10" ht="15" customHeight="1">
      <c r="B84" s="485" t="s">
        <v>523</v>
      </c>
      <c r="C84" s="490" t="s">
        <v>440</v>
      </c>
      <c r="D84" s="490"/>
      <c r="E84" s="530"/>
      <c r="F84" s="530"/>
      <c r="G84" s="531"/>
      <c r="H84" s="498"/>
    </row>
    <row r="85" spans="2:10" ht="7.5" customHeight="1">
      <c r="B85" s="494"/>
      <c r="C85" s="480"/>
      <c r="D85" s="498"/>
      <c r="E85" s="498"/>
      <c r="F85" s="498"/>
      <c r="G85" s="498"/>
      <c r="H85" s="498"/>
    </row>
    <row r="86" spans="2:10" ht="27" customHeight="1">
      <c r="B86" s="485"/>
      <c r="C86" s="532" t="s">
        <v>333</v>
      </c>
      <c r="D86" s="677" t="s">
        <v>529</v>
      </c>
      <c r="E86" s="1362" t="s">
        <v>526</v>
      </c>
      <c r="F86" s="1362"/>
      <c r="G86" s="1362" t="s">
        <v>527</v>
      </c>
      <c r="H86" s="1363"/>
      <c r="I86" s="1362" t="s">
        <v>528</v>
      </c>
      <c r="J86" s="1362"/>
    </row>
    <row r="87" spans="2:10" ht="15" customHeight="1">
      <c r="B87" s="494"/>
      <c r="C87" s="506">
        <v>1</v>
      </c>
      <c r="D87" s="506" t="s">
        <v>345</v>
      </c>
      <c r="E87" s="1361">
        <v>2.2000000000000002</v>
      </c>
      <c r="F87" s="1361"/>
      <c r="G87" s="1361" t="s">
        <v>524</v>
      </c>
      <c r="H87" s="1361"/>
      <c r="I87" s="1361" t="s">
        <v>348</v>
      </c>
      <c r="J87" s="1361"/>
    </row>
    <row r="88" spans="2:10" ht="27" customHeight="1">
      <c r="B88" s="494"/>
      <c r="C88" s="506">
        <v>2</v>
      </c>
      <c r="D88" s="506" t="s">
        <v>349</v>
      </c>
      <c r="E88" s="1361">
        <v>2.8</v>
      </c>
      <c r="F88" s="1361"/>
      <c r="G88" s="1377" t="s">
        <v>525</v>
      </c>
      <c r="H88" s="1377"/>
      <c r="I88" s="1361" t="s">
        <v>348</v>
      </c>
      <c r="J88" s="1361"/>
    </row>
    <row r="89" spans="2:10" ht="15" customHeight="1">
      <c r="B89" s="494"/>
      <c r="C89" s="506">
        <v>3</v>
      </c>
      <c r="D89" s="506" t="s">
        <v>352</v>
      </c>
      <c r="E89" s="1361">
        <v>3.4</v>
      </c>
      <c r="F89" s="1361"/>
      <c r="G89" s="1361" t="s">
        <v>441</v>
      </c>
      <c r="H89" s="1361"/>
      <c r="I89" s="1361" t="s">
        <v>348</v>
      </c>
      <c r="J89" s="1361"/>
    </row>
    <row r="90" spans="2:10" ht="7.5" customHeight="1">
      <c r="B90" s="494"/>
      <c r="C90" s="480"/>
      <c r="D90" s="498"/>
      <c r="E90" s="498"/>
      <c r="F90" s="498"/>
      <c r="G90" s="498"/>
      <c r="H90" s="498"/>
    </row>
    <row r="91" spans="2:10" ht="15" customHeight="1">
      <c r="B91" s="533" t="s">
        <v>531</v>
      </c>
      <c r="C91" s="490" t="s">
        <v>442</v>
      </c>
      <c r="D91" s="490"/>
      <c r="E91" s="530"/>
      <c r="F91" s="530"/>
      <c r="G91" s="531"/>
      <c r="H91" s="531"/>
    </row>
    <row r="92" spans="2:10" ht="7.5" customHeight="1">
      <c r="B92" s="494"/>
      <c r="C92" s="480"/>
      <c r="D92" s="498"/>
      <c r="E92" s="498"/>
      <c r="F92" s="498"/>
      <c r="G92" s="498"/>
      <c r="H92" s="498"/>
    </row>
    <row r="93" spans="2:10" ht="15" customHeight="1">
      <c r="B93" s="494"/>
      <c r="C93" s="1378" t="s">
        <v>333</v>
      </c>
      <c r="D93" s="1375" t="s">
        <v>443</v>
      </c>
      <c r="E93" s="1380"/>
      <c r="F93" s="1380"/>
      <c r="G93" s="1381"/>
      <c r="H93" s="531"/>
    </row>
    <row r="94" spans="2:10" ht="15" customHeight="1">
      <c r="B94" s="494"/>
      <c r="C94" s="1379"/>
      <c r="D94" s="532" t="s">
        <v>357</v>
      </c>
      <c r="E94" s="534" t="s">
        <v>358</v>
      </c>
      <c r="F94" s="1375" t="s">
        <v>359</v>
      </c>
      <c r="G94" s="1376"/>
      <c r="H94" s="531"/>
    </row>
    <row r="95" spans="2:10" ht="15" customHeight="1">
      <c r="B95" s="494"/>
      <c r="C95" s="506">
        <v>1</v>
      </c>
      <c r="D95" s="535" t="s">
        <v>360</v>
      </c>
      <c r="E95" s="536" t="s">
        <v>485</v>
      </c>
      <c r="F95" s="1358" t="s">
        <v>444</v>
      </c>
      <c r="G95" s="1359"/>
      <c r="H95" s="531"/>
    </row>
    <row r="96" spans="2:10" ht="15" customHeight="1">
      <c r="B96" s="494"/>
      <c r="C96" s="506">
        <v>2</v>
      </c>
      <c r="D96" s="535" t="s">
        <v>366</v>
      </c>
      <c r="E96" s="536" t="s">
        <v>532</v>
      </c>
      <c r="F96" s="1358" t="s">
        <v>368</v>
      </c>
      <c r="G96" s="1359"/>
      <c r="H96" s="531"/>
    </row>
    <row r="97" spans="2:12" ht="15" customHeight="1">
      <c r="B97" s="494"/>
      <c r="C97" s="506">
        <v>3</v>
      </c>
      <c r="D97" s="535" t="s">
        <v>363</v>
      </c>
      <c r="E97" s="536" t="s">
        <v>533</v>
      </c>
      <c r="F97" s="1358" t="s">
        <v>362</v>
      </c>
      <c r="G97" s="1359"/>
      <c r="H97" s="531"/>
    </row>
    <row r="98" spans="2:12" ht="15" customHeight="1">
      <c r="B98" s="494"/>
      <c r="C98" s="506">
        <v>4</v>
      </c>
      <c r="D98" s="535" t="s">
        <v>369</v>
      </c>
      <c r="E98" s="536" t="s">
        <v>534</v>
      </c>
      <c r="F98" s="1358" t="s">
        <v>365</v>
      </c>
      <c r="G98" s="1359"/>
      <c r="H98" s="531"/>
    </row>
    <row r="99" spans="2:12" ht="15" customHeight="1">
      <c r="B99" s="494"/>
      <c r="C99" s="506">
        <v>5</v>
      </c>
      <c r="D99" s="535" t="s">
        <v>372</v>
      </c>
      <c r="E99" s="536" t="s">
        <v>470</v>
      </c>
      <c r="F99" s="536"/>
      <c r="G99" s="537"/>
      <c r="H99" s="531"/>
    </row>
    <row r="100" spans="2:12" ht="15" customHeight="1">
      <c r="B100" s="494"/>
      <c r="C100" s="506">
        <v>6</v>
      </c>
      <c r="D100" s="535"/>
      <c r="E100" s="536" t="s">
        <v>364</v>
      </c>
      <c r="F100" s="1358"/>
      <c r="G100" s="1359"/>
      <c r="H100" s="531"/>
    </row>
    <row r="101" spans="2:12" ht="15" customHeight="1">
      <c r="B101" s="494"/>
      <c r="C101" s="506">
        <v>7</v>
      </c>
      <c r="D101" s="535"/>
      <c r="E101" s="536" t="s">
        <v>367</v>
      </c>
      <c r="F101" s="536"/>
      <c r="G101" s="537"/>
      <c r="H101" s="531"/>
    </row>
    <row r="102" spans="2:12" ht="7.5" customHeight="1">
      <c r="B102" s="494"/>
      <c r="C102" s="480"/>
      <c r="D102" s="498"/>
      <c r="E102" s="498"/>
      <c r="F102" s="498"/>
      <c r="G102" s="498"/>
      <c r="H102" s="498"/>
    </row>
    <row r="103" spans="2:12" ht="15" customHeight="1">
      <c r="B103" s="678" t="s">
        <v>530</v>
      </c>
      <c r="C103" s="494"/>
      <c r="D103" s="498"/>
      <c r="E103" s="498"/>
      <c r="F103" s="498"/>
      <c r="G103" s="498"/>
      <c r="H103" s="531"/>
    </row>
    <row r="104" spans="2:12" ht="15" customHeight="1">
      <c r="B104" s="538" t="s">
        <v>535</v>
      </c>
      <c r="C104" s="494" t="s">
        <v>497</v>
      </c>
      <c r="D104" s="498"/>
      <c r="E104" s="498"/>
      <c r="F104" s="498"/>
      <c r="G104" s="498"/>
      <c r="H104" s="531"/>
    </row>
    <row r="105" spans="2:12" ht="8.25" customHeight="1">
      <c r="B105" s="494"/>
      <c r="C105" s="483"/>
      <c r="D105" s="498"/>
      <c r="E105" s="498"/>
      <c r="F105" s="498"/>
      <c r="G105" s="498"/>
      <c r="H105" s="531"/>
    </row>
    <row r="106" spans="2:12" ht="15" customHeight="1">
      <c r="B106" s="538" t="s">
        <v>536</v>
      </c>
      <c r="C106" s="490" t="s">
        <v>492</v>
      </c>
      <c r="D106" s="490"/>
      <c r="E106" s="498"/>
      <c r="F106" s="498"/>
      <c r="G106" s="498"/>
      <c r="H106" s="531"/>
    </row>
    <row r="107" spans="2:12" ht="8.25" customHeight="1">
      <c r="B107" s="494"/>
      <c r="C107" s="483"/>
      <c r="D107" s="498"/>
      <c r="E107" s="498"/>
      <c r="F107" s="498"/>
      <c r="G107" s="498"/>
      <c r="H107" s="531"/>
    </row>
    <row r="108" spans="2:12" ht="27" customHeight="1">
      <c r="B108" s="538" t="s">
        <v>537</v>
      </c>
      <c r="C108" s="1360" t="s">
        <v>538</v>
      </c>
      <c r="D108" s="1360"/>
      <c r="E108" s="1360"/>
      <c r="F108" s="1360"/>
      <c r="G108" s="1360"/>
      <c r="H108" s="1360"/>
      <c r="I108" s="1360"/>
      <c r="J108" s="1360"/>
      <c r="K108" s="1360"/>
      <c r="L108" s="1360"/>
    </row>
    <row r="109" spans="2:12" ht="8.25" customHeight="1">
      <c r="B109" s="494"/>
      <c r="C109" s="483"/>
      <c r="D109" s="498"/>
      <c r="E109" s="498"/>
      <c r="F109" s="498"/>
      <c r="G109" s="498"/>
      <c r="H109" s="531"/>
    </row>
    <row r="110" spans="2:12" ht="15" customHeight="1">
      <c r="B110" s="538" t="s">
        <v>539</v>
      </c>
      <c r="C110" s="494" t="s">
        <v>540</v>
      </c>
      <c r="D110" s="498"/>
      <c r="E110" s="498"/>
      <c r="F110" s="498"/>
      <c r="G110" s="498"/>
      <c r="H110" s="531"/>
    </row>
    <row r="111" spans="2:12" ht="8.25" customHeight="1">
      <c r="B111" s="494"/>
      <c r="C111" s="483"/>
      <c r="D111" s="498"/>
      <c r="E111" s="498"/>
      <c r="F111" s="498"/>
      <c r="G111" s="498"/>
      <c r="H111" s="531"/>
    </row>
    <row r="112" spans="2:12" ht="15" customHeight="1">
      <c r="B112" s="538" t="s">
        <v>541</v>
      </c>
      <c r="C112" s="494" t="s">
        <v>496</v>
      </c>
      <c r="D112" s="498"/>
      <c r="E112" s="498"/>
      <c r="F112" s="498"/>
      <c r="G112" s="498"/>
      <c r="H112" s="531"/>
    </row>
  </sheetData>
  <sheetProtection password="BCE2" sheet="1" selectLockedCells="1"/>
  <mergeCells count="59">
    <mergeCell ref="C66:H66"/>
    <mergeCell ref="C59:D59"/>
    <mergeCell ref="E57:E58"/>
    <mergeCell ref="C62:D62"/>
    <mergeCell ref="C63:D63"/>
    <mergeCell ref="C60:D60"/>
    <mergeCell ref="C61:D61"/>
    <mergeCell ref="C43:C44"/>
    <mergeCell ref="E43:E44"/>
    <mergeCell ref="B5:I5"/>
    <mergeCell ref="C15:D15"/>
    <mergeCell ref="E15:F15"/>
    <mergeCell ref="G15:H15"/>
    <mergeCell ref="E17:F17"/>
    <mergeCell ref="G17:H17"/>
    <mergeCell ref="D75:E75"/>
    <mergeCell ref="E79:F79"/>
    <mergeCell ref="D73:E73"/>
    <mergeCell ref="D71:E71"/>
    <mergeCell ref="D74:E74"/>
    <mergeCell ref="D69:E69"/>
    <mergeCell ref="D72:E72"/>
    <mergeCell ref="F95:G95"/>
    <mergeCell ref="G79:H79"/>
    <mergeCell ref="E81:F81"/>
    <mergeCell ref="G81:H81"/>
    <mergeCell ref="E80:F80"/>
    <mergeCell ref="G80:H80"/>
    <mergeCell ref="D93:G93"/>
    <mergeCell ref="F98:G98"/>
    <mergeCell ref="F96:G96"/>
    <mergeCell ref="F97:G97"/>
    <mergeCell ref="F94:G94"/>
    <mergeCell ref="C39:L39"/>
    <mergeCell ref="E82:F82"/>
    <mergeCell ref="G82:H82"/>
    <mergeCell ref="G87:H87"/>
    <mergeCell ref="G88:H88"/>
    <mergeCell ref="C93:C94"/>
    <mergeCell ref="I89:J89"/>
    <mergeCell ref="G86:H86"/>
    <mergeCell ref="C16:D16"/>
    <mergeCell ref="C17:D17"/>
    <mergeCell ref="E16:F16"/>
    <mergeCell ref="G16:H16"/>
    <mergeCell ref="C33:L33"/>
    <mergeCell ref="C22:L22"/>
    <mergeCell ref="D68:E68"/>
    <mergeCell ref="D70:E70"/>
    <mergeCell ref="F100:G100"/>
    <mergeCell ref="C108:L108"/>
    <mergeCell ref="G89:H89"/>
    <mergeCell ref="E86:F86"/>
    <mergeCell ref="E87:F87"/>
    <mergeCell ref="E88:F88"/>
    <mergeCell ref="E89:F89"/>
    <mergeCell ref="I86:J86"/>
    <mergeCell ref="I87:J87"/>
    <mergeCell ref="I88:J88"/>
  </mergeCells>
  <phoneticPr fontId="0" type="noConversion"/>
  <pageMargins left="0.75" right="0.17" top="0.84" bottom="0.56000000000000005" header="0.5" footer="0.25"/>
  <pageSetup paperSize="9" scale="66" orientation="portrait" r:id="rId1"/>
  <headerFooter alignWithMargins="0">
    <oddFooter>&amp;L&amp;"Times New Roman,Regular"&amp;8BPD_BS03
[Ver_Dec_2019] - to be used only for projects submitted for planning approval on and after 15&amp;9&amp;Xth&amp;8&amp;X Dec 2019&amp;R&amp;9Page  &amp;P</oddFooter>
  </headerFooter>
  <rowBreaks count="1" manualBreakCount="1">
    <brk id="83" max="11"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45161-07B8-4B49-B5FD-DFAD344CAC0C}">
  <sheetPr codeName="Sheet1"/>
  <dimension ref="B1:Z391"/>
  <sheetViews>
    <sheetView zoomScaleNormal="100" zoomScaleSheetLayoutView="100" workbookViewId="0">
      <selection activeCell="G9" sqref="G9"/>
    </sheetView>
  </sheetViews>
  <sheetFormatPr defaultColWidth="9.1796875" defaultRowHeight="13"/>
  <cols>
    <col min="1" max="2" width="1.54296875" style="1" customWidth="1"/>
    <col min="3" max="3" width="4.81640625" style="1" customWidth="1"/>
    <col min="4" max="4" width="20.54296875" style="2" customWidth="1"/>
    <col min="5" max="5" width="4" style="1" customWidth="1"/>
    <col min="6" max="6" width="4.81640625" style="1" customWidth="1"/>
    <col min="7" max="7" width="14.26953125" style="1" customWidth="1"/>
    <col min="8" max="8" width="8.81640625" style="3" customWidth="1"/>
    <col min="9" max="9" width="4.54296875" style="3" customWidth="1"/>
    <col min="10" max="10" width="14.1796875" style="3" customWidth="1"/>
    <col min="11" max="11" width="12.7265625" style="12" customWidth="1"/>
    <col min="12" max="12" width="11.54296875" style="3" customWidth="1"/>
    <col min="13" max="13" width="3.81640625" style="57" customWidth="1"/>
    <col min="14" max="16384" width="9.1796875" style="1"/>
  </cols>
  <sheetData>
    <row r="1" spans="2:26" ht="13.5" thickBot="1">
      <c r="C1" s="1442"/>
      <c r="D1" s="1443"/>
    </row>
    <row r="2" spans="2:26" ht="15.75" customHeight="1">
      <c r="B2" s="1444" t="s">
        <v>206</v>
      </c>
      <c r="C2" s="1445"/>
      <c r="D2" s="1445"/>
      <c r="E2" s="1445"/>
      <c r="F2" s="1445"/>
      <c r="G2" s="1445"/>
      <c r="H2" s="1445"/>
      <c r="I2" s="1445"/>
      <c r="J2" s="1445"/>
      <c r="K2" s="1445"/>
      <c r="L2" s="1446"/>
      <c r="N2" s="39" t="s">
        <v>22</v>
      </c>
      <c r="O2" s="40"/>
      <c r="P2" s="40"/>
      <c r="Q2" s="40"/>
      <c r="R2" s="40"/>
      <c r="S2" s="41"/>
      <c r="T2" s="29"/>
      <c r="U2" s="27"/>
    </row>
    <row r="3" spans="2:26" ht="15.75" customHeight="1" thickBot="1">
      <c r="B3" s="1447" t="s">
        <v>481</v>
      </c>
      <c r="C3" s="1448"/>
      <c r="D3" s="1448"/>
      <c r="E3" s="1448"/>
      <c r="F3" s="1448"/>
      <c r="G3" s="1448"/>
      <c r="H3" s="1448"/>
      <c r="I3" s="1448"/>
      <c r="J3" s="1448"/>
      <c r="K3" s="1448"/>
      <c r="L3" s="1449"/>
      <c r="N3" s="42"/>
      <c r="O3" s="43"/>
      <c r="P3" s="43"/>
      <c r="Q3" s="43"/>
      <c r="R3" s="43"/>
      <c r="S3" s="44"/>
      <c r="T3" s="29"/>
      <c r="U3" s="27"/>
      <c r="Y3" s="197">
        <v>1</v>
      </c>
      <c r="Z3" s="33">
        <v>1</v>
      </c>
    </row>
    <row r="4" spans="2:26" s="4" customFormat="1" ht="15.75" customHeight="1" thickBot="1">
      <c r="B4" s="1450" t="s">
        <v>4</v>
      </c>
      <c r="C4" s="1451"/>
      <c r="D4" s="1451"/>
      <c r="E4" s="1451"/>
      <c r="F4" s="1451"/>
      <c r="G4" s="1451"/>
      <c r="H4" s="1451"/>
      <c r="I4" s="1451"/>
      <c r="J4" s="1451"/>
      <c r="K4" s="1451"/>
      <c r="L4" s="1452"/>
      <c r="M4" s="23"/>
      <c r="N4" s="45" t="s">
        <v>23</v>
      </c>
      <c r="O4" s="46"/>
      <c r="P4" s="46"/>
      <c r="Q4" s="46"/>
      <c r="R4" s="46"/>
      <c r="S4" s="47"/>
      <c r="T4" s="30"/>
      <c r="U4" s="28"/>
      <c r="Z4" s="4">
        <v>1</v>
      </c>
    </row>
    <row r="5" spans="2:26" s="4" customFormat="1" ht="6" customHeight="1">
      <c r="B5" s="14"/>
      <c r="C5" s="1456"/>
      <c r="D5" s="1457"/>
      <c r="E5" s="1457"/>
      <c r="F5" s="1457"/>
      <c r="G5" s="1457"/>
      <c r="H5" s="1457"/>
      <c r="I5" s="1457"/>
      <c r="J5" s="1457"/>
      <c r="K5" s="1457"/>
      <c r="L5" s="1458"/>
      <c r="M5" s="23"/>
      <c r="N5" s="45"/>
      <c r="O5" s="46"/>
      <c r="P5" s="46"/>
      <c r="Q5" s="46"/>
      <c r="R5" s="46"/>
      <c r="S5" s="47"/>
      <c r="T5" s="30"/>
      <c r="U5" s="28"/>
    </row>
    <row r="6" spans="2:26" s="4" customFormat="1" ht="20.25" customHeight="1" thickBot="1">
      <c r="B6" s="14"/>
      <c r="C6" s="9" t="s">
        <v>5</v>
      </c>
      <c r="D6" s="204"/>
      <c r="E6" s="1459">
        <f>Declaration!$G$13</f>
        <v>0</v>
      </c>
      <c r="F6" s="1459"/>
      <c r="G6" s="1459"/>
      <c r="H6" s="1459"/>
      <c r="I6" s="1459"/>
      <c r="J6" s="1459"/>
      <c r="K6" s="205">
        <v>2019</v>
      </c>
      <c r="L6" s="341" t="s">
        <v>156</v>
      </c>
      <c r="M6" s="23"/>
      <c r="N6" s="48"/>
      <c r="O6" s="49"/>
      <c r="P6" s="49"/>
      <c r="Q6" s="49"/>
      <c r="R6" s="49"/>
      <c r="S6" s="50"/>
      <c r="T6" s="30"/>
      <c r="U6" s="28"/>
    </row>
    <row r="7" spans="2:26" s="4" customFormat="1" ht="29.25" customHeight="1">
      <c r="B7" s="15"/>
      <c r="C7" s="376" t="s">
        <v>158</v>
      </c>
      <c r="D7" s="18"/>
      <c r="E7" s="37"/>
      <c r="F7" s="18"/>
      <c r="G7" s="18"/>
      <c r="H7" s="17"/>
      <c r="I7" s="17"/>
      <c r="J7" s="17"/>
      <c r="K7" s="207"/>
      <c r="L7" s="208"/>
      <c r="M7" s="23"/>
      <c r="N7" s="352"/>
      <c r="O7" s="352"/>
      <c r="P7" s="352"/>
      <c r="Q7" s="352"/>
      <c r="R7" s="352"/>
      <c r="S7" s="352"/>
      <c r="T7" s="28"/>
      <c r="U7" s="28"/>
    </row>
    <row r="8" spans="2:26" s="5" customFormat="1" ht="18.75" customHeight="1">
      <c r="B8" s="16"/>
      <c r="C8" s="343" t="s">
        <v>95</v>
      </c>
      <c r="D8" s="206"/>
      <c r="E8" s="206"/>
      <c r="F8" s="206"/>
      <c r="G8" s="351" t="s">
        <v>146</v>
      </c>
      <c r="H8" s="1462" t="s">
        <v>147</v>
      </c>
      <c r="I8" s="1462"/>
      <c r="J8" s="1462"/>
      <c r="K8" s="1462"/>
      <c r="L8" s="127"/>
      <c r="M8" s="58"/>
      <c r="N8" s="338"/>
      <c r="O8" s="338"/>
      <c r="P8" s="338"/>
      <c r="Q8" s="338"/>
      <c r="R8" s="338"/>
      <c r="S8" s="338"/>
    </row>
    <row r="9" spans="2:26" s="5" customFormat="1" ht="18" customHeight="1">
      <c r="B9" s="16"/>
      <c r="C9" s="1427" t="s">
        <v>40</v>
      </c>
      <c r="D9" s="1428"/>
      <c r="E9" s="1429"/>
      <c r="F9" s="342"/>
      <c r="G9" s="126"/>
      <c r="H9" s="36" t="s">
        <v>8</v>
      </c>
      <c r="I9" s="342"/>
      <c r="J9" s="126"/>
      <c r="K9" s="36" t="s">
        <v>8</v>
      </c>
      <c r="L9" s="345"/>
      <c r="M9" s="58"/>
      <c r="N9" s="338">
        <f>IF(F9="RL",G9,0)</f>
        <v>0</v>
      </c>
      <c r="O9" s="338" t="s">
        <v>102</v>
      </c>
      <c r="P9" s="338">
        <f>IF(I9="RL",J9,0)</f>
        <v>0</v>
      </c>
      <c r="Q9" s="338" t="s">
        <v>102</v>
      </c>
      <c r="R9" s="338">
        <f t="shared" ref="R9:R14" si="0">N9+P9</f>
        <v>0</v>
      </c>
      <c r="S9" s="338"/>
    </row>
    <row r="10" spans="2:26" s="5" customFormat="1" ht="18" customHeight="1">
      <c r="B10" s="16"/>
      <c r="C10" s="1427" t="s">
        <v>46</v>
      </c>
      <c r="D10" s="1477"/>
      <c r="E10" s="1478"/>
      <c r="F10" s="342"/>
      <c r="G10" s="126"/>
      <c r="H10" s="36" t="s">
        <v>8</v>
      </c>
      <c r="I10" s="342"/>
      <c r="J10" s="126"/>
      <c r="K10" s="36" t="s">
        <v>8</v>
      </c>
      <c r="L10" s="345"/>
      <c r="M10" s="58"/>
      <c r="N10" s="338">
        <f>IF(F10="RNL",G10,0)</f>
        <v>0</v>
      </c>
      <c r="O10" s="338" t="s">
        <v>103</v>
      </c>
      <c r="P10" s="338">
        <f>IF(I10="RNL",J10,0)</f>
        <v>0</v>
      </c>
      <c r="Q10" s="338" t="s">
        <v>103</v>
      </c>
      <c r="R10" s="338">
        <f t="shared" si="0"/>
        <v>0</v>
      </c>
      <c r="S10" s="338"/>
    </row>
    <row r="11" spans="2:26" s="5" customFormat="1" ht="18" customHeight="1">
      <c r="B11" s="16"/>
      <c r="C11" s="1427" t="s">
        <v>41</v>
      </c>
      <c r="D11" s="1430"/>
      <c r="E11" s="1431"/>
      <c r="F11" s="342"/>
      <c r="G11" s="126"/>
      <c r="H11" s="36" t="s">
        <v>8</v>
      </c>
      <c r="I11" s="342"/>
      <c r="J11" s="126"/>
      <c r="K11" s="36" t="s">
        <v>8</v>
      </c>
      <c r="L11" s="345"/>
      <c r="M11" s="58"/>
      <c r="N11" s="338">
        <f>IF(F11="CMM",G11,0)</f>
        <v>0</v>
      </c>
      <c r="O11" s="338" t="s">
        <v>139</v>
      </c>
      <c r="P11" s="338">
        <f>IF(I11="CMM",J11,0)</f>
        <v>0</v>
      </c>
      <c r="Q11" s="338" t="s">
        <v>139</v>
      </c>
      <c r="R11" s="338">
        <f t="shared" si="0"/>
        <v>0</v>
      </c>
      <c r="S11" s="338"/>
    </row>
    <row r="12" spans="2:26" s="5" customFormat="1" ht="18" customHeight="1">
      <c r="B12" s="16"/>
      <c r="C12" s="1427" t="s">
        <v>42</v>
      </c>
      <c r="D12" s="1430"/>
      <c r="E12" s="1431"/>
      <c r="F12" s="342"/>
      <c r="G12" s="126"/>
      <c r="H12" s="36" t="s">
        <v>8</v>
      </c>
      <c r="I12" s="342"/>
      <c r="J12" s="126"/>
      <c r="K12" s="36" t="s">
        <v>8</v>
      </c>
      <c r="L12" s="345"/>
      <c r="M12" s="58"/>
      <c r="N12" s="338">
        <f>IF(F12="IND",G12,0)</f>
        <v>0</v>
      </c>
      <c r="O12" s="338" t="s">
        <v>140</v>
      </c>
      <c r="P12" s="338">
        <f>IF(I12="IND",J12,0)</f>
        <v>0</v>
      </c>
      <c r="Q12" s="338" t="s">
        <v>140</v>
      </c>
      <c r="R12" s="338">
        <f t="shared" si="0"/>
        <v>0</v>
      </c>
      <c r="S12" s="338"/>
    </row>
    <row r="13" spans="2:26" s="5" customFormat="1" ht="18" customHeight="1">
      <c r="B13" s="16"/>
      <c r="C13" s="1427" t="s">
        <v>65</v>
      </c>
      <c r="D13" s="1430"/>
      <c r="E13" s="1431"/>
      <c r="F13" s="342"/>
      <c r="G13" s="126"/>
      <c r="H13" s="36" t="s">
        <v>8</v>
      </c>
      <c r="I13" s="342"/>
      <c r="J13" s="126"/>
      <c r="K13" s="36" t="s">
        <v>8</v>
      </c>
      <c r="L13" s="345"/>
      <c r="M13" s="58"/>
      <c r="N13" s="338">
        <f>IF(F13="OTH",G13,0)</f>
        <v>0</v>
      </c>
      <c r="O13" s="338" t="s">
        <v>141</v>
      </c>
      <c r="P13" s="338">
        <f>IF(I13="OTH",J13,0)</f>
        <v>0</v>
      </c>
      <c r="Q13" s="338" t="s">
        <v>141</v>
      </c>
      <c r="R13" s="338">
        <f t="shared" si="0"/>
        <v>0</v>
      </c>
      <c r="S13" s="338"/>
    </row>
    <row r="14" spans="2:26" s="5" customFormat="1" ht="18" customHeight="1">
      <c r="B14" s="16"/>
      <c r="C14" s="1427" t="s">
        <v>145</v>
      </c>
      <c r="D14" s="1430"/>
      <c r="E14" s="1431"/>
      <c r="F14" s="342"/>
      <c r="G14" s="346"/>
      <c r="H14" s="36" t="s">
        <v>8</v>
      </c>
      <c r="I14" s="347"/>
      <c r="J14" s="346"/>
      <c r="K14" s="36" t="s">
        <v>8</v>
      </c>
      <c r="L14" s="345"/>
      <c r="M14" s="58"/>
      <c r="N14" s="338">
        <f>IF(F14="Schl",G14,0)</f>
        <v>0</v>
      </c>
      <c r="O14" s="338" t="s">
        <v>148</v>
      </c>
      <c r="P14" s="338">
        <f>IF(I14="Schl",J14,0)</f>
        <v>0</v>
      </c>
      <c r="Q14" s="338" t="s">
        <v>148</v>
      </c>
      <c r="R14" s="338">
        <f t="shared" si="0"/>
        <v>0</v>
      </c>
      <c r="S14" s="338"/>
    </row>
    <row r="15" spans="2:26" s="5" customFormat="1" ht="18" customHeight="1">
      <c r="B15" s="16"/>
      <c r="C15" s="1484" t="s">
        <v>157</v>
      </c>
      <c r="D15" s="1485"/>
      <c r="E15" s="1485"/>
      <c r="F15" s="1486"/>
      <c r="G15" s="258">
        <f>SUM(N9:N14)</f>
        <v>0</v>
      </c>
      <c r="H15" s="349" t="s">
        <v>8</v>
      </c>
      <c r="I15" s="350"/>
      <c r="J15" s="258">
        <f>SUM(P9:P14)</f>
        <v>0</v>
      </c>
      <c r="K15" s="349" t="s">
        <v>8</v>
      </c>
      <c r="L15" s="122"/>
      <c r="M15" s="58"/>
      <c r="N15" s="338"/>
      <c r="O15" s="338"/>
      <c r="P15" s="338"/>
      <c r="Q15" s="338"/>
      <c r="R15" s="338"/>
      <c r="S15" s="338"/>
    </row>
    <row r="16" spans="2:26" s="5" customFormat="1" ht="18" customHeight="1">
      <c r="B16" s="16"/>
      <c r="C16" s="1453" t="s">
        <v>43</v>
      </c>
      <c r="D16" s="1454"/>
      <c r="E16" s="1454"/>
      <c r="F16" s="1455"/>
      <c r="G16" s="377">
        <f>SUM(GFA:J15)</f>
        <v>0</v>
      </c>
      <c r="H16" s="378" t="s">
        <v>162</v>
      </c>
      <c r="I16" s="36"/>
      <c r="J16" s="36"/>
      <c r="K16" s="11"/>
      <c r="L16" s="122"/>
      <c r="M16" s="58"/>
      <c r="N16" s="338"/>
      <c r="O16" s="338"/>
      <c r="P16" s="338"/>
      <c r="Q16" s="338"/>
      <c r="R16" s="338"/>
      <c r="S16" s="338"/>
    </row>
    <row r="17" spans="2:19" s="5" customFormat="1" ht="22.5" customHeight="1">
      <c r="B17" s="16"/>
      <c r="C17" s="216" t="s">
        <v>159</v>
      </c>
      <c r="D17" s="19"/>
      <c r="E17" s="217"/>
      <c r="F17" s="339"/>
      <c r="G17" s="218"/>
      <c r="H17" s="9"/>
      <c r="I17" s="9"/>
      <c r="J17" s="9"/>
      <c r="K17" s="11"/>
      <c r="L17" s="122"/>
      <c r="M17" s="58"/>
      <c r="N17" s="338"/>
      <c r="O17" s="338">
        <v>8</v>
      </c>
      <c r="P17" s="338">
        <v>2</v>
      </c>
      <c r="Q17" s="338"/>
      <c r="R17" s="338"/>
      <c r="S17" s="338"/>
    </row>
    <row r="18" spans="2:19" s="5" customFormat="1" ht="8.25" customHeight="1">
      <c r="B18" s="16"/>
      <c r="C18" s="57"/>
      <c r="D18" s="206"/>
      <c r="E18" s="206"/>
      <c r="F18" s="206"/>
      <c r="G18" s="351"/>
      <c r="H18" s="351"/>
      <c r="I18" s="351"/>
      <c r="J18" s="351"/>
      <c r="K18" s="351"/>
      <c r="L18" s="127"/>
      <c r="M18" s="58"/>
      <c r="N18" s="338">
        <v>0</v>
      </c>
      <c r="O18" s="338">
        <v>8</v>
      </c>
      <c r="P18" s="338">
        <v>0</v>
      </c>
      <c r="Q18" s="338"/>
      <c r="R18" s="338"/>
      <c r="S18" s="338"/>
    </row>
    <row r="19" spans="2:19" s="5" customFormat="1" ht="18.75" customHeight="1">
      <c r="B19" s="16"/>
      <c r="C19" s="862" t="s">
        <v>447</v>
      </c>
      <c r="D19" s="866"/>
      <c r="E19" s="867"/>
      <c r="F19" s="867"/>
      <c r="G19" s="867"/>
      <c r="H19" s="867"/>
      <c r="I19" s="867"/>
      <c r="J19" s="867"/>
      <c r="K19" s="36"/>
      <c r="L19" s="345"/>
      <c r="M19" s="58"/>
      <c r="N19" s="338"/>
      <c r="O19" s="338">
        <v>8</v>
      </c>
      <c r="P19" s="338">
        <v>0</v>
      </c>
      <c r="Q19" s="338"/>
      <c r="R19" s="338"/>
      <c r="S19" s="338"/>
    </row>
    <row r="20" spans="2:19" s="5" customFormat="1" ht="40" customHeight="1">
      <c r="B20" s="16"/>
      <c r="C20" s="865"/>
      <c r="D20" s="1460" t="s">
        <v>716</v>
      </c>
      <c r="E20" s="1460"/>
      <c r="F20" s="1460"/>
      <c r="G20" s="1460"/>
      <c r="H20" s="1460"/>
      <c r="I20" s="1460"/>
      <c r="J20" s="1460"/>
      <c r="K20" s="1460"/>
      <c r="L20" s="345"/>
      <c r="M20" s="58"/>
      <c r="N20" s="338"/>
      <c r="O20" s="338">
        <v>8</v>
      </c>
      <c r="P20" s="338"/>
      <c r="Q20" s="338"/>
      <c r="R20" s="338"/>
      <c r="S20" s="338"/>
    </row>
    <row r="21" spans="2:19" s="5" customFormat="1" ht="27.65" hidden="1" customHeight="1">
      <c r="B21" s="16"/>
      <c r="C21" s="864"/>
      <c r="D21" s="1481" t="s">
        <v>414</v>
      </c>
      <c r="E21" s="1482"/>
      <c r="F21" s="1482"/>
      <c r="G21" s="1482"/>
      <c r="H21" s="1482"/>
      <c r="I21" s="1482"/>
      <c r="J21" s="1483"/>
      <c r="K21" s="36"/>
      <c r="L21" s="345"/>
      <c r="M21" s="58"/>
      <c r="N21" s="338"/>
      <c r="O21" s="338">
        <v>11</v>
      </c>
      <c r="P21" s="338"/>
      <c r="Q21" s="338"/>
      <c r="R21" s="338"/>
      <c r="S21" s="338"/>
    </row>
    <row r="22" spans="2:19" s="5" customFormat="1" ht="22" customHeight="1">
      <c r="B22" s="16"/>
      <c r="C22" s="397"/>
      <c r="D22" s="57" t="s">
        <v>717</v>
      </c>
      <c r="E22" s="863"/>
      <c r="F22" s="863"/>
      <c r="G22" s="863"/>
      <c r="H22" s="863"/>
      <c r="I22" s="863"/>
      <c r="J22" s="863"/>
      <c r="K22" s="36"/>
      <c r="L22" s="869">
        <v>96</v>
      </c>
      <c r="M22" s="58"/>
      <c r="N22" s="338">
        <f>IF(C22="96",P22,0)</f>
        <v>0</v>
      </c>
      <c r="O22" s="338">
        <v>3</v>
      </c>
      <c r="P22" s="338">
        <v>0</v>
      </c>
      <c r="Q22" s="338">
        <v>0</v>
      </c>
      <c r="R22" s="338"/>
      <c r="S22" s="338"/>
    </row>
    <row r="23" spans="2:19" s="5" customFormat="1" ht="27" customHeight="1">
      <c r="B23" s="16"/>
      <c r="C23" s="865"/>
      <c r="D23" s="1461" t="s">
        <v>718</v>
      </c>
      <c r="E23" s="1461"/>
      <c r="F23" s="1461"/>
      <c r="G23" s="1461"/>
      <c r="H23" s="1461"/>
      <c r="I23" s="1461"/>
      <c r="J23" s="1461"/>
      <c r="K23" s="1461"/>
      <c r="L23" s="345"/>
      <c r="M23" s="58"/>
      <c r="N23" s="338"/>
      <c r="O23" s="338"/>
      <c r="P23" s="338"/>
      <c r="Q23" s="338"/>
      <c r="R23" s="338"/>
      <c r="S23" s="338"/>
    </row>
    <row r="24" spans="2:19" s="5" customFormat="1" ht="27" customHeight="1">
      <c r="B24" s="16"/>
      <c r="C24" s="865"/>
      <c r="D24" s="1461" t="s">
        <v>719</v>
      </c>
      <c r="E24" s="1461"/>
      <c r="F24" s="1461"/>
      <c r="G24" s="1476"/>
      <c r="H24" s="1476"/>
      <c r="I24" s="1476"/>
      <c r="J24" s="1476"/>
      <c r="K24" s="1476"/>
      <c r="L24" s="345"/>
      <c r="M24" s="58"/>
      <c r="N24" s="338"/>
      <c r="O24" s="338"/>
      <c r="P24" s="338"/>
      <c r="Q24" s="338"/>
      <c r="R24" s="338"/>
      <c r="S24" s="338"/>
    </row>
    <row r="25" spans="2:19" s="5" customFormat="1" ht="5.25" customHeight="1">
      <c r="B25" s="16"/>
      <c r="C25" s="865"/>
      <c r="D25" s="862"/>
      <c r="E25" s="863"/>
      <c r="F25" s="863"/>
      <c r="G25" s="863"/>
      <c r="H25" s="863"/>
      <c r="I25" s="863"/>
      <c r="J25" s="863"/>
      <c r="K25" s="36"/>
      <c r="L25" s="345"/>
      <c r="M25" s="58"/>
      <c r="N25" s="338"/>
      <c r="O25" s="338"/>
      <c r="P25" s="338"/>
      <c r="Q25" s="338"/>
      <c r="R25" s="338"/>
      <c r="S25" s="338"/>
    </row>
    <row r="26" spans="2:19" s="5" customFormat="1" ht="22" customHeight="1">
      <c r="B26" s="16"/>
      <c r="C26" s="865"/>
      <c r="D26" s="862" t="s">
        <v>720</v>
      </c>
      <c r="E26" s="863"/>
      <c r="F26" s="863"/>
      <c r="G26" s="863"/>
      <c r="H26" s="863"/>
      <c r="I26" s="863"/>
      <c r="J26" s="863"/>
      <c r="K26" s="36"/>
      <c r="L26" s="345"/>
      <c r="M26" s="58"/>
      <c r="N26" s="338"/>
      <c r="O26" s="338"/>
      <c r="P26" s="338"/>
      <c r="Q26" s="338"/>
      <c r="R26" s="338"/>
      <c r="S26" s="338"/>
    </row>
    <row r="27" spans="2:19" s="5" customFormat="1" ht="5.25" customHeight="1">
      <c r="B27" s="16"/>
      <c r="C27" s="865"/>
      <c r="D27" s="862"/>
      <c r="E27" s="863"/>
      <c r="F27" s="863"/>
      <c r="G27" s="863"/>
      <c r="H27" s="863"/>
      <c r="I27" s="863"/>
      <c r="J27" s="863"/>
      <c r="K27" s="36"/>
      <c r="L27" s="345"/>
      <c r="M27" s="58"/>
      <c r="N27" s="338"/>
      <c r="O27" s="338"/>
      <c r="P27" s="338"/>
      <c r="Q27" s="338"/>
      <c r="R27" s="338"/>
      <c r="S27" s="338"/>
    </row>
    <row r="28" spans="2:19" s="5" customFormat="1" ht="22" customHeight="1">
      <c r="B28" s="16"/>
      <c r="C28" s="397"/>
      <c r="D28" s="862" t="s">
        <v>721</v>
      </c>
      <c r="E28" s="863"/>
      <c r="F28" s="863"/>
      <c r="G28" s="863"/>
      <c r="H28" s="863"/>
      <c r="I28" s="863"/>
      <c r="J28" s="863"/>
      <c r="K28" s="36"/>
      <c r="L28" s="870">
        <v>94</v>
      </c>
      <c r="M28" s="58"/>
      <c r="N28" s="338">
        <f>IF(C28="94",P22,0)</f>
        <v>0</v>
      </c>
      <c r="O28" s="338"/>
      <c r="P28" s="338"/>
      <c r="Q28" s="338"/>
      <c r="R28" s="338"/>
      <c r="S28" s="338"/>
    </row>
    <row r="29" spans="2:19" s="5" customFormat="1" ht="22" customHeight="1">
      <c r="B29" s="16"/>
      <c r="C29" s="865"/>
      <c r="D29" s="862" t="s">
        <v>722</v>
      </c>
      <c r="E29" s="863"/>
      <c r="F29" s="863"/>
      <c r="G29" s="863"/>
      <c r="H29" s="863"/>
      <c r="I29" s="863"/>
      <c r="J29" s="863"/>
      <c r="K29" s="36"/>
      <c r="L29" s="345"/>
      <c r="M29" s="58"/>
      <c r="N29" s="338"/>
      <c r="O29" s="338"/>
      <c r="P29" s="338"/>
      <c r="Q29" s="338"/>
      <c r="R29" s="338"/>
      <c r="S29" s="338"/>
    </row>
    <row r="30" spans="2:19" s="5" customFormat="1" ht="5.25" customHeight="1">
      <c r="B30" s="16"/>
      <c r="C30" s="865"/>
      <c r="D30" s="862"/>
      <c r="E30" s="863"/>
      <c r="F30" s="863"/>
      <c r="G30" s="863"/>
      <c r="H30" s="863"/>
      <c r="I30" s="863"/>
      <c r="J30" s="863"/>
      <c r="K30" s="36"/>
      <c r="L30" s="345"/>
      <c r="M30" s="58"/>
      <c r="N30" s="338"/>
      <c r="O30" s="338"/>
      <c r="P30" s="338"/>
      <c r="Q30" s="338"/>
      <c r="R30" s="338"/>
      <c r="S30" s="338"/>
    </row>
    <row r="31" spans="2:19" s="5" customFormat="1" ht="18.75" customHeight="1">
      <c r="B31" s="16"/>
      <c r="C31" s="865"/>
      <c r="D31" s="862" t="s">
        <v>720</v>
      </c>
      <c r="E31" s="863"/>
      <c r="F31" s="863"/>
      <c r="G31" s="863"/>
      <c r="H31" s="863"/>
      <c r="I31" s="863"/>
      <c r="J31" s="863"/>
      <c r="K31" s="36"/>
      <c r="L31" s="345"/>
      <c r="M31" s="58"/>
      <c r="N31" s="338"/>
      <c r="O31" s="338"/>
      <c r="P31" s="338"/>
      <c r="Q31" s="338"/>
      <c r="R31" s="338"/>
      <c r="S31" s="338"/>
    </row>
    <row r="32" spans="2:19" s="5" customFormat="1" ht="5.25" customHeight="1">
      <c r="B32" s="16"/>
      <c r="C32" s="865"/>
      <c r="D32" s="862"/>
      <c r="E32" s="863"/>
      <c r="F32" s="863"/>
      <c r="G32" s="863"/>
      <c r="H32" s="863"/>
      <c r="I32" s="863"/>
      <c r="J32" s="863"/>
      <c r="K32" s="36"/>
      <c r="L32" s="345"/>
      <c r="M32" s="58"/>
      <c r="N32" s="338"/>
      <c r="O32" s="338"/>
      <c r="P32" s="338"/>
      <c r="Q32" s="338"/>
      <c r="R32" s="338"/>
      <c r="S32" s="338"/>
    </row>
    <row r="33" spans="2:19" s="5" customFormat="1" ht="22" customHeight="1">
      <c r="B33" s="16"/>
      <c r="C33" s="397"/>
      <c r="D33" s="862" t="s">
        <v>723</v>
      </c>
      <c r="E33" s="863"/>
      <c r="F33" s="863"/>
      <c r="G33" s="863"/>
      <c r="H33" s="863"/>
      <c r="I33" s="863"/>
      <c r="J33" s="863"/>
      <c r="K33" s="36"/>
      <c r="L33" s="869">
        <v>92</v>
      </c>
      <c r="M33" s="58"/>
      <c r="N33" s="338">
        <f>IF(C33="92",P22,0)</f>
        <v>0</v>
      </c>
      <c r="O33" s="338"/>
      <c r="P33" s="338"/>
      <c r="Q33" s="338"/>
      <c r="R33" s="338"/>
      <c r="S33" s="338"/>
    </row>
    <row r="34" spans="2:19" s="5" customFormat="1" ht="22" customHeight="1">
      <c r="B34" s="16"/>
      <c r="C34" s="868"/>
      <c r="D34" s="862" t="s">
        <v>724</v>
      </c>
      <c r="E34" s="863"/>
      <c r="F34" s="863"/>
      <c r="G34" s="863"/>
      <c r="H34" s="863"/>
      <c r="I34" s="863"/>
      <c r="J34" s="863"/>
      <c r="K34" s="36"/>
      <c r="L34" s="345"/>
      <c r="M34" s="58"/>
      <c r="N34" s="338"/>
      <c r="O34" s="338"/>
      <c r="P34" s="338"/>
      <c r="Q34" s="338"/>
      <c r="R34" s="338"/>
      <c r="S34" s="338"/>
    </row>
    <row r="35" spans="2:19" s="5" customFormat="1" ht="5.25" customHeight="1">
      <c r="B35" s="16"/>
      <c r="C35" s="865"/>
      <c r="D35" s="862"/>
      <c r="E35" s="863"/>
      <c r="F35" s="863"/>
      <c r="G35" s="863"/>
      <c r="H35" s="863"/>
      <c r="I35" s="863"/>
      <c r="J35" s="863"/>
      <c r="K35" s="36"/>
      <c r="L35" s="345"/>
      <c r="M35" s="58"/>
      <c r="N35" s="338"/>
      <c r="O35" s="338"/>
      <c r="P35" s="338"/>
      <c r="Q35" s="338"/>
      <c r="R35" s="338"/>
      <c r="S35" s="338"/>
    </row>
    <row r="36" spans="2:19" s="5" customFormat="1" ht="18.75" customHeight="1">
      <c r="B36" s="16"/>
      <c r="C36" s="865"/>
      <c r="D36" s="862" t="s">
        <v>720</v>
      </c>
      <c r="E36" s="863"/>
      <c r="F36" s="863"/>
      <c r="G36" s="863"/>
      <c r="H36" s="863"/>
      <c r="I36" s="863"/>
      <c r="J36" s="863"/>
      <c r="K36" s="36"/>
      <c r="L36" s="345"/>
      <c r="M36" s="58"/>
      <c r="N36" s="338"/>
      <c r="O36" s="338"/>
      <c r="P36" s="338"/>
      <c r="Q36" s="338"/>
      <c r="R36" s="338"/>
      <c r="S36" s="338"/>
    </row>
    <row r="37" spans="2:19" s="5" customFormat="1" ht="5.25" customHeight="1">
      <c r="B37" s="16"/>
      <c r="C37" s="865"/>
      <c r="D37" s="862"/>
      <c r="E37" s="863"/>
      <c r="F37" s="863"/>
      <c r="G37" s="863"/>
      <c r="H37" s="863"/>
      <c r="I37" s="863"/>
      <c r="J37" s="863"/>
      <c r="K37" s="36"/>
      <c r="L37" s="345"/>
      <c r="M37" s="58"/>
      <c r="N37" s="338"/>
      <c r="O37" s="338"/>
      <c r="P37" s="338"/>
      <c r="Q37" s="338"/>
      <c r="R37" s="338"/>
      <c r="S37" s="338"/>
    </row>
    <row r="38" spans="2:19" s="5" customFormat="1" ht="22" customHeight="1">
      <c r="B38" s="16"/>
      <c r="C38" s="397"/>
      <c r="D38" s="862" t="s">
        <v>725</v>
      </c>
      <c r="E38" s="863"/>
      <c r="F38" s="863"/>
      <c r="G38" s="863"/>
      <c r="H38" s="863"/>
      <c r="I38" s="863"/>
      <c r="J38" s="863"/>
      <c r="K38" s="36"/>
      <c r="L38" s="869">
        <v>92</v>
      </c>
      <c r="M38" s="58"/>
      <c r="N38" s="338">
        <f>IF(C38="92",P22,0)</f>
        <v>0</v>
      </c>
      <c r="O38" s="338"/>
      <c r="P38" s="338"/>
      <c r="Q38" s="338"/>
      <c r="R38" s="338"/>
      <c r="S38" s="338"/>
    </row>
    <row r="39" spans="2:19" s="5" customFormat="1" ht="22" customHeight="1">
      <c r="B39" s="16"/>
      <c r="C39" s="868"/>
      <c r="D39" s="862" t="s">
        <v>726</v>
      </c>
      <c r="E39" s="863"/>
      <c r="F39" s="863"/>
      <c r="G39" s="863"/>
      <c r="H39" s="863"/>
      <c r="I39" s="863"/>
      <c r="J39" s="863"/>
      <c r="K39" s="36"/>
      <c r="L39" s="345"/>
      <c r="M39" s="58"/>
      <c r="N39" s="338"/>
      <c r="O39" s="338"/>
      <c r="P39" s="338"/>
      <c r="Q39" s="338"/>
      <c r="R39" s="338"/>
      <c r="S39" s="338"/>
    </row>
    <row r="40" spans="2:19" s="5" customFormat="1" ht="22" customHeight="1">
      <c r="B40" s="16"/>
      <c r="C40" s="865"/>
      <c r="D40" s="862" t="s">
        <v>727</v>
      </c>
      <c r="E40" s="863"/>
      <c r="F40" s="863"/>
      <c r="G40" s="863"/>
      <c r="H40" s="863"/>
      <c r="I40" s="863"/>
      <c r="J40" s="863"/>
      <c r="K40" s="36"/>
      <c r="L40" s="345"/>
      <c r="M40" s="58"/>
      <c r="N40" s="338"/>
      <c r="O40" s="338"/>
      <c r="P40" s="338"/>
      <c r="Q40" s="338"/>
      <c r="R40" s="338"/>
      <c r="S40" s="338"/>
    </row>
    <row r="41" spans="2:19" s="5" customFormat="1" ht="5.25" customHeight="1">
      <c r="B41" s="16"/>
      <c r="C41" s="865"/>
      <c r="D41" s="862"/>
      <c r="E41" s="863"/>
      <c r="F41" s="863"/>
      <c r="G41" s="863"/>
      <c r="H41" s="863"/>
      <c r="I41" s="863"/>
      <c r="J41" s="863"/>
      <c r="K41" s="36"/>
      <c r="L41" s="345"/>
      <c r="M41" s="58"/>
      <c r="N41" s="338"/>
      <c r="O41" s="338"/>
      <c r="P41" s="338"/>
      <c r="Q41" s="338"/>
      <c r="R41" s="338"/>
      <c r="S41" s="338"/>
    </row>
    <row r="42" spans="2:19" s="5" customFormat="1" ht="18.75" customHeight="1">
      <c r="B42" s="16"/>
      <c r="C42" s="865"/>
      <c r="D42" s="862" t="s">
        <v>720</v>
      </c>
      <c r="E42" s="863"/>
      <c r="F42" s="863"/>
      <c r="G42" s="863"/>
      <c r="H42" s="863"/>
      <c r="I42" s="863"/>
      <c r="J42" s="863"/>
      <c r="K42" s="36"/>
      <c r="L42" s="345"/>
      <c r="M42" s="58"/>
      <c r="N42" s="338"/>
      <c r="O42" s="338"/>
      <c r="P42" s="338"/>
      <c r="Q42" s="338"/>
      <c r="R42" s="338"/>
      <c r="S42" s="338"/>
    </row>
    <row r="43" spans="2:19" s="5" customFormat="1" ht="5.25" customHeight="1">
      <c r="B43" s="16"/>
      <c r="C43" s="865"/>
      <c r="D43" s="862"/>
      <c r="E43" s="863"/>
      <c r="F43" s="863"/>
      <c r="G43" s="863"/>
      <c r="H43" s="863"/>
      <c r="I43" s="863"/>
      <c r="J43" s="863"/>
      <c r="K43" s="36"/>
      <c r="L43" s="345"/>
      <c r="M43" s="58"/>
      <c r="N43" s="338"/>
      <c r="O43" s="338"/>
      <c r="P43" s="338"/>
      <c r="Q43" s="338"/>
      <c r="R43" s="338"/>
      <c r="S43" s="338"/>
    </row>
    <row r="44" spans="2:19" s="5" customFormat="1" ht="22" customHeight="1">
      <c r="B44" s="16"/>
      <c r="C44" s="397"/>
      <c r="D44" s="862" t="s">
        <v>728</v>
      </c>
      <c r="E44" s="863"/>
      <c r="F44" s="863"/>
      <c r="G44" s="863"/>
      <c r="H44" s="863"/>
      <c r="I44" s="863"/>
      <c r="J44" s="863"/>
      <c r="K44" s="36"/>
      <c r="L44" s="872"/>
      <c r="M44" s="58"/>
      <c r="N44" s="338">
        <f>IF(C44=0,L44,0)</f>
        <v>0</v>
      </c>
      <c r="O44" s="338"/>
      <c r="P44" s="338"/>
      <c r="Q44" s="338"/>
      <c r="R44" s="338"/>
      <c r="S44" s="338"/>
    </row>
    <row r="45" spans="2:19" s="5" customFormat="1" ht="22" customHeight="1">
      <c r="B45" s="16"/>
      <c r="C45" s="865"/>
      <c r="D45" s="871" t="s">
        <v>729</v>
      </c>
      <c r="E45" s="863"/>
      <c r="F45" s="863"/>
      <c r="G45" s="863"/>
      <c r="H45" s="863"/>
      <c r="I45" s="863"/>
      <c r="J45" s="863"/>
      <c r="K45" s="36"/>
      <c r="L45" s="345"/>
      <c r="M45" s="58"/>
      <c r="N45" s="338"/>
      <c r="O45" s="338"/>
      <c r="P45" s="338"/>
      <c r="Q45" s="338"/>
      <c r="R45" s="338"/>
      <c r="S45" s="338"/>
    </row>
    <row r="46" spans="2:19" s="5" customFormat="1" ht="5.25" customHeight="1">
      <c r="B46" s="16"/>
      <c r="C46" s="865"/>
      <c r="D46" s="862"/>
      <c r="E46" s="863"/>
      <c r="F46" s="863"/>
      <c r="G46" s="863"/>
      <c r="H46" s="863"/>
      <c r="I46" s="863"/>
      <c r="J46" s="863"/>
      <c r="K46" s="36"/>
      <c r="L46" s="345"/>
      <c r="M46" s="58"/>
      <c r="N46" s="338"/>
      <c r="O46" s="338"/>
      <c r="P46" s="338"/>
      <c r="Q46" s="338"/>
      <c r="R46" s="338"/>
      <c r="S46" s="338"/>
    </row>
    <row r="47" spans="2:19" s="5" customFormat="1" ht="18.75" customHeight="1">
      <c r="B47" s="16"/>
      <c r="C47" s="865"/>
      <c r="D47" s="862"/>
      <c r="E47" s="863"/>
      <c r="F47" s="863"/>
      <c r="G47" s="863"/>
      <c r="H47" s="863"/>
      <c r="I47" s="863"/>
      <c r="J47" s="863"/>
      <c r="K47" s="36"/>
      <c r="L47" s="345"/>
      <c r="M47" s="58"/>
      <c r="N47" s="338"/>
      <c r="O47" s="338"/>
      <c r="P47" s="338"/>
      <c r="Q47" s="338"/>
      <c r="R47" s="338"/>
      <c r="S47" s="338"/>
    </row>
    <row r="48" spans="2:19" s="5" customFormat="1" ht="22" customHeight="1">
      <c r="B48" s="16"/>
      <c r="C48" s="397"/>
      <c r="D48" s="862" t="s">
        <v>730</v>
      </c>
      <c r="E48" s="863"/>
      <c r="F48" s="863"/>
      <c r="G48" s="863"/>
      <c r="H48" s="863"/>
      <c r="I48" s="863"/>
      <c r="J48" s="863"/>
      <c r="K48" s="36"/>
      <c r="L48" s="869">
        <v>70</v>
      </c>
      <c r="M48" s="58"/>
      <c r="N48" s="338">
        <f>IF(C48="70",P22,0)</f>
        <v>0</v>
      </c>
      <c r="O48" s="338"/>
      <c r="P48" s="338"/>
      <c r="Q48" s="338"/>
      <c r="R48" s="338"/>
      <c r="S48" s="338"/>
    </row>
    <row r="49" spans="2:19" s="5" customFormat="1" ht="5.25" customHeight="1">
      <c r="B49" s="16"/>
      <c r="C49" s="865"/>
      <c r="D49" s="862"/>
      <c r="E49" s="863"/>
      <c r="F49" s="863"/>
      <c r="G49" s="863"/>
      <c r="H49" s="863"/>
      <c r="I49" s="863"/>
      <c r="J49" s="863"/>
      <c r="K49" s="36"/>
      <c r="L49" s="345"/>
      <c r="M49" s="58"/>
      <c r="N49" s="338"/>
      <c r="O49" s="338"/>
      <c r="P49" s="338"/>
      <c r="Q49" s="338"/>
      <c r="R49" s="338"/>
      <c r="S49" s="338"/>
    </row>
    <row r="50" spans="2:19" s="5" customFormat="1" ht="22" customHeight="1">
      <c r="B50" s="1396" t="s">
        <v>563</v>
      </c>
      <c r="C50" s="1397"/>
      <c r="D50" s="862"/>
      <c r="E50" s="863"/>
      <c r="F50" s="863"/>
      <c r="G50" s="863"/>
      <c r="H50" s="863"/>
      <c r="I50" s="863"/>
      <c r="J50" s="863"/>
      <c r="K50" s="36"/>
      <c r="L50" s="345"/>
      <c r="M50" s="58"/>
      <c r="N50" s="338"/>
      <c r="O50" s="338"/>
      <c r="P50" s="338"/>
      <c r="Q50" s="338"/>
      <c r="R50" s="338"/>
      <c r="S50" s="338"/>
    </row>
    <row r="51" spans="2:19" s="5" customFormat="1" ht="5.25" customHeight="1">
      <c r="B51" s="16"/>
      <c r="C51" s="865"/>
      <c r="D51" s="862"/>
      <c r="E51" s="863"/>
      <c r="F51" s="863"/>
      <c r="G51" s="863"/>
      <c r="H51" s="863"/>
      <c r="I51" s="863"/>
      <c r="J51" s="863"/>
      <c r="K51" s="36"/>
      <c r="L51" s="345"/>
      <c r="M51" s="58"/>
      <c r="N51" s="338"/>
      <c r="O51" s="338"/>
      <c r="P51" s="338"/>
      <c r="Q51" s="338"/>
      <c r="R51" s="338"/>
      <c r="S51" s="338"/>
    </row>
    <row r="52" spans="2:19" s="5" customFormat="1" ht="22" customHeight="1">
      <c r="B52" s="16"/>
      <c r="C52" s="397"/>
      <c r="D52" s="862" t="s">
        <v>731</v>
      </c>
      <c r="E52" s="863"/>
      <c r="F52" s="863"/>
      <c r="G52" s="863"/>
      <c r="H52" s="863"/>
      <c r="I52" s="863"/>
      <c r="J52" s="863"/>
      <c r="K52" s="36"/>
      <c r="L52" s="345"/>
      <c r="M52" s="58"/>
      <c r="N52" s="338">
        <f>IF(C52="0",P22,0)</f>
        <v>0</v>
      </c>
      <c r="O52" s="338"/>
      <c r="P52" s="338"/>
      <c r="Q52" s="338"/>
      <c r="R52" s="338"/>
      <c r="S52" s="338"/>
    </row>
    <row r="53" spans="2:19" s="5" customFormat="1" ht="22" hidden="1" customHeight="1">
      <c r="B53" s="16"/>
      <c r="C53" s="868"/>
      <c r="D53" s="862"/>
      <c r="E53" s="863"/>
      <c r="F53" s="863"/>
      <c r="G53" s="863"/>
      <c r="H53" s="863"/>
      <c r="I53" s="863"/>
      <c r="J53" s="863"/>
      <c r="K53" s="36"/>
      <c r="L53" s="345"/>
      <c r="M53" s="58"/>
      <c r="N53" s="338"/>
      <c r="O53" s="338"/>
      <c r="P53" s="338"/>
      <c r="Q53" s="338"/>
      <c r="R53" s="338"/>
      <c r="S53" s="338"/>
    </row>
    <row r="54" spans="2:19" s="5" customFormat="1" ht="22" hidden="1" customHeight="1">
      <c r="B54" s="16"/>
      <c r="C54" s="865"/>
      <c r="D54" s="862"/>
      <c r="E54" s="863"/>
      <c r="F54" s="863"/>
      <c r="G54" s="863"/>
      <c r="H54" s="863"/>
      <c r="I54" s="863"/>
      <c r="J54" s="863"/>
      <c r="K54" s="36"/>
      <c r="L54" s="345"/>
      <c r="M54" s="58"/>
      <c r="N54" s="338"/>
      <c r="O54" s="338"/>
      <c r="P54" s="338"/>
      <c r="Q54" s="338"/>
      <c r="R54" s="338"/>
      <c r="S54" s="338"/>
    </row>
    <row r="55" spans="2:19" s="5" customFormat="1" ht="22" hidden="1" customHeight="1">
      <c r="B55" s="16"/>
      <c r="C55" s="865"/>
      <c r="D55" s="862"/>
      <c r="E55" s="863"/>
      <c r="F55" s="863"/>
      <c r="G55" s="863"/>
      <c r="H55" s="863"/>
      <c r="I55" s="863"/>
      <c r="J55" s="863"/>
      <c r="K55" s="36"/>
      <c r="L55" s="345"/>
      <c r="M55" s="58"/>
      <c r="N55" s="338"/>
      <c r="O55" s="338"/>
      <c r="P55" s="338"/>
      <c r="Q55" s="338"/>
      <c r="R55" s="338"/>
      <c r="S55" s="338"/>
    </row>
    <row r="56" spans="2:19" s="5" customFormat="1" ht="22" hidden="1" customHeight="1">
      <c r="B56" s="16"/>
      <c r="C56" s="865"/>
      <c r="D56" s="862"/>
      <c r="E56" s="863"/>
      <c r="F56" s="863"/>
      <c r="G56" s="863"/>
      <c r="H56" s="863"/>
      <c r="I56" s="863"/>
      <c r="J56" s="863"/>
      <c r="K56" s="36"/>
      <c r="L56" s="345"/>
      <c r="M56" s="58"/>
      <c r="N56" s="338"/>
      <c r="O56" s="338"/>
      <c r="P56" s="338"/>
      <c r="Q56" s="338"/>
      <c r="R56" s="338"/>
      <c r="S56" s="338"/>
    </row>
    <row r="57" spans="2:19" s="5" customFormat="1" ht="22" hidden="1" customHeight="1">
      <c r="B57" s="16"/>
      <c r="C57" s="865"/>
      <c r="D57" s="862"/>
      <c r="E57" s="863"/>
      <c r="F57" s="863"/>
      <c r="G57" s="863"/>
      <c r="H57" s="863"/>
      <c r="I57" s="863"/>
      <c r="J57" s="863"/>
      <c r="K57" s="36"/>
      <c r="L57" s="345"/>
      <c r="M57" s="58"/>
      <c r="N57" s="338"/>
      <c r="O57" s="338"/>
      <c r="P57" s="338"/>
      <c r="Q57" s="338"/>
      <c r="R57" s="338"/>
      <c r="S57" s="338"/>
    </row>
    <row r="58" spans="2:19" s="5" customFormat="1" ht="22" hidden="1" customHeight="1">
      <c r="B58" s="16"/>
      <c r="C58" s="865"/>
      <c r="D58" s="862"/>
      <c r="E58" s="863"/>
      <c r="F58" s="863"/>
      <c r="G58" s="863"/>
      <c r="H58" s="863"/>
      <c r="I58" s="863"/>
      <c r="J58" s="863"/>
      <c r="K58" s="36"/>
      <c r="L58" s="345"/>
      <c r="M58" s="58"/>
      <c r="N58" s="338"/>
      <c r="O58" s="338"/>
      <c r="P58" s="338"/>
      <c r="Q58" s="338"/>
      <c r="R58" s="338"/>
      <c r="S58" s="338"/>
    </row>
    <row r="59" spans="2:19" s="5" customFormat="1" ht="22" hidden="1" customHeight="1">
      <c r="B59" s="16"/>
      <c r="C59" s="865"/>
      <c r="D59" s="862"/>
      <c r="E59" s="863"/>
      <c r="F59" s="863"/>
      <c r="G59" s="863"/>
      <c r="H59" s="863"/>
      <c r="I59" s="863"/>
      <c r="J59" s="863"/>
      <c r="K59" s="36"/>
      <c r="L59" s="345"/>
      <c r="M59" s="58"/>
      <c r="N59" s="338"/>
      <c r="O59" s="338"/>
      <c r="P59" s="338"/>
      <c r="Q59" s="338"/>
      <c r="R59" s="338"/>
      <c r="S59" s="338"/>
    </row>
    <row r="60" spans="2:19" s="5" customFormat="1" ht="22" hidden="1" customHeight="1">
      <c r="B60" s="16"/>
      <c r="C60" s="865"/>
      <c r="D60" s="862"/>
      <c r="E60" s="863"/>
      <c r="F60" s="863"/>
      <c r="G60" s="863"/>
      <c r="H60" s="863"/>
      <c r="I60" s="863"/>
      <c r="J60" s="863"/>
      <c r="K60" s="36"/>
      <c r="L60" s="345"/>
      <c r="M60" s="58"/>
      <c r="N60" s="338"/>
      <c r="O60" s="338"/>
      <c r="P60" s="338"/>
      <c r="Q60" s="338"/>
      <c r="R60" s="338"/>
      <c r="S60" s="338"/>
    </row>
    <row r="61" spans="2:19" s="5" customFormat="1" ht="12.75" customHeight="1">
      <c r="B61" s="16"/>
      <c r="C61" s="873"/>
      <c r="D61" s="206"/>
      <c r="E61" s="206"/>
      <c r="F61" s="206"/>
      <c r="G61" s="351"/>
      <c r="H61" s="351"/>
      <c r="I61" s="351"/>
      <c r="J61" s="351"/>
      <c r="K61" s="351"/>
      <c r="L61" s="127"/>
      <c r="M61" s="58"/>
      <c r="N61" s="338"/>
      <c r="O61" s="338"/>
      <c r="P61" s="338"/>
      <c r="Q61" s="338"/>
      <c r="R61" s="338"/>
      <c r="S61" s="338"/>
    </row>
    <row r="62" spans="2:19" s="5" customFormat="1" ht="20.25" customHeight="1">
      <c r="B62" s="16"/>
      <c r="C62" s="128" t="s">
        <v>17</v>
      </c>
      <c r="D62" s="13"/>
      <c r="E62" s="219">
        <v>1</v>
      </c>
      <c r="F62" s="1467"/>
      <c r="G62" s="1468"/>
      <c r="H62" s="9"/>
      <c r="I62" s="9"/>
      <c r="J62" s="9"/>
      <c r="K62" s="11"/>
      <c r="L62" s="122"/>
      <c r="M62" s="58"/>
      <c r="N62" s="353"/>
      <c r="O62" s="353"/>
      <c r="P62" s="353"/>
      <c r="Q62" s="353"/>
      <c r="R62" s="353"/>
      <c r="S62" s="353"/>
    </row>
    <row r="63" spans="2:19" s="5" customFormat="1" ht="4.5" customHeight="1" thickBot="1">
      <c r="B63" s="16"/>
      <c r="C63" s="10"/>
      <c r="D63" s="13"/>
      <c r="E63" s="38"/>
      <c r="F63" s="35"/>
      <c r="G63" s="8"/>
      <c r="H63" s="9"/>
      <c r="I63" s="9"/>
      <c r="J63" s="9"/>
      <c r="K63" s="11"/>
      <c r="L63" s="122"/>
      <c r="M63" s="58"/>
    </row>
    <row r="64" spans="2:19" s="4" customFormat="1" ht="15.75" customHeight="1" thickBot="1">
      <c r="B64" s="1411" t="s">
        <v>741</v>
      </c>
      <c r="C64" s="1412"/>
      <c r="D64" s="1412"/>
      <c r="E64" s="1412"/>
      <c r="F64" s="1412"/>
      <c r="G64" s="1412"/>
      <c r="H64" s="1412"/>
      <c r="I64" s="1412"/>
      <c r="J64" s="1412"/>
      <c r="K64" s="1412"/>
      <c r="L64" s="1413"/>
      <c r="M64" s="23"/>
    </row>
    <row r="65" spans="2:26" s="5" customFormat="1" ht="48.75" customHeight="1">
      <c r="B65" s="858"/>
      <c r="C65" s="1479" t="s">
        <v>12</v>
      </c>
      <c r="D65" s="1479"/>
      <c r="E65" s="1479"/>
      <c r="F65" s="1479"/>
      <c r="G65" s="1480"/>
      <c r="H65" s="1473" t="s">
        <v>16</v>
      </c>
      <c r="I65" s="1474"/>
      <c r="J65" s="859" t="s">
        <v>13</v>
      </c>
      <c r="K65" s="860" t="s">
        <v>207</v>
      </c>
      <c r="L65" s="861" t="s">
        <v>208</v>
      </c>
      <c r="M65" s="51"/>
      <c r="N65" s="54"/>
      <c r="O65" s="54"/>
      <c r="P65" s="54"/>
      <c r="Q65" s="54"/>
      <c r="R65" s="54"/>
      <c r="S65" s="54"/>
      <c r="T65" s="54"/>
      <c r="U65" s="54"/>
      <c r="V65" s="51"/>
    </row>
    <row r="66" spans="2:26" s="5" customFormat="1" ht="18" customHeight="1">
      <c r="B66" s="1403" t="str">
        <f>'01'!$G$5</f>
        <v>01</v>
      </c>
      <c r="C66" s="1404"/>
      <c r="D66" s="1404"/>
      <c r="E66" s="1404"/>
      <c r="F66" s="1404"/>
      <c r="G66" s="1405"/>
      <c r="H66" s="1475" t="str">
        <f>IF(('01'!$M$46)&lt;&gt;"",('01'!$M$46),"0.00")</f>
        <v>0.00</v>
      </c>
      <c r="I66" s="1439"/>
      <c r="J66" s="772">
        <f>IF(Total &lt;= 0, 0, (H66/Total))</f>
        <v>0</v>
      </c>
      <c r="K66" s="773">
        <f ca="1">'01'!$P$220</f>
        <v>0</v>
      </c>
      <c r="L66" s="774">
        <f ca="1">J66*K66</f>
        <v>0</v>
      </c>
      <c r="M66" s="51"/>
      <c r="N66" s="54"/>
      <c r="O66" s="54"/>
      <c r="P66" s="54"/>
      <c r="Q66" s="54"/>
      <c r="R66" s="54"/>
      <c r="S66" s="54"/>
      <c r="T66" s="54"/>
      <c r="U66" s="54"/>
      <c r="V66" s="51"/>
      <c r="Z66" s="755">
        <v>2</v>
      </c>
    </row>
    <row r="67" spans="2:26" s="26" customFormat="1" ht="18" customHeight="1">
      <c r="B67" s="1469"/>
      <c r="C67" s="1470"/>
      <c r="D67" s="1470"/>
      <c r="E67" s="1470"/>
      <c r="F67" s="1470"/>
      <c r="G67" s="1471"/>
      <c r="H67" s="1472"/>
      <c r="I67" s="1439"/>
      <c r="J67" s="747"/>
      <c r="K67" s="744"/>
      <c r="L67" s="745"/>
      <c r="M67" s="120"/>
      <c r="N67" s="55"/>
      <c r="O67" s="55"/>
      <c r="P67" s="55"/>
      <c r="Q67" s="55"/>
      <c r="R67" s="55"/>
      <c r="S67" s="55"/>
      <c r="T67" s="55"/>
      <c r="U67" s="55"/>
      <c r="V67" s="56"/>
      <c r="X67" s="120"/>
      <c r="Z67" s="255"/>
    </row>
    <row r="68" spans="2:26" s="26" customFormat="1" ht="18" customHeight="1">
      <c r="B68" s="1463"/>
      <c r="C68" s="1464"/>
      <c r="D68" s="1464"/>
      <c r="E68" s="1464"/>
      <c r="F68" s="1464"/>
      <c r="G68" s="1465"/>
      <c r="H68" s="1421"/>
      <c r="I68" s="1422"/>
      <c r="J68" s="746"/>
      <c r="K68" s="270"/>
      <c r="L68" s="271"/>
      <c r="M68" s="120"/>
      <c r="N68" s="55"/>
      <c r="O68" s="55"/>
      <c r="P68" s="55"/>
      <c r="Q68" s="55"/>
      <c r="R68" s="55"/>
      <c r="S68" s="55"/>
      <c r="T68" s="55"/>
      <c r="U68" s="55"/>
      <c r="V68" s="56"/>
    </row>
    <row r="69" spans="2:26" s="26" customFormat="1" ht="18" customHeight="1">
      <c r="B69" s="1408"/>
      <c r="C69" s="1409"/>
      <c r="D69" s="1409"/>
      <c r="E69" s="1409"/>
      <c r="F69" s="1409"/>
      <c r="G69" s="1410"/>
      <c r="H69" s="1423"/>
      <c r="I69" s="1424"/>
      <c r="J69" s="344"/>
      <c r="K69" s="270"/>
      <c r="L69" s="271"/>
      <c r="M69" s="120"/>
      <c r="N69" s="55"/>
      <c r="O69" s="55"/>
      <c r="P69" s="55"/>
      <c r="Q69" s="55"/>
      <c r="R69" s="55"/>
      <c r="S69" s="55"/>
      <c r="T69" s="55"/>
      <c r="U69" s="55"/>
      <c r="V69" s="56"/>
    </row>
    <row r="70" spans="2:26" s="7" customFormat="1" ht="18" customHeight="1">
      <c r="B70" s="1406"/>
      <c r="C70" s="1407"/>
      <c r="D70" s="1407"/>
      <c r="E70" s="1407"/>
      <c r="F70" s="1407"/>
      <c r="G70" s="1370"/>
      <c r="H70" s="1425"/>
      <c r="I70" s="1426"/>
      <c r="J70" s="344"/>
      <c r="K70" s="272"/>
      <c r="L70" s="273"/>
      <c r="M70" s="53"/>
      <c r="N70" s="34"/>
      <c r="O70" s="34"/>
      <c r="P70" s="34"/>
      <c r="Q70" s="34"/>
      <c r="R70" s="34"/>
      <c r="S70" s="34"/>
      <c r="T70" s="34"/>
      <c r="U70" s="34"/>
      <c r="V70" s="53"/>
    </row>
    <row r="71" spans="2:26" s="7" customFormat="1" ht="18" customHeight="1">
      <c r="B71" s="1406"/>
      <c r="C71" s="1407"/>
      <c r="D71" s="1407"/>
      <c r="E71" s="1407"/>
      <c r="F71" s="1407"/>
      <c r="G71" s="1370"/>
      <c r="H71" s="1425"/>
      <c r="I71" s="1426"/>
      <c r="J71" s="344"/>
      <c r="K71" s="272"/>
      <c r="L71" s="273"/>
      <c r="M71" s="53"/>
      <c r="N71" s="34"/>
      <c r="O71" s="34"/>
      <c r="P71" s="34"/>
      <c r="Q71" s="34"/>
      <c r="R71" s="34"/>
      <c r="S71" s="34"/>
      <c r="T71" s="34"/>
      <c r="U71" s="34"/>
    </row>
    <row r="72" spans="2:26" s="7" customFormat="1" ht="18" customHeight="1">
      <c r="B72" s="1406"/>
      <c r="C72" s="1407"/>
      <c r="D72" s="1407"/>
      <c r="E72" s="1407"/>
      <c r="F72" s="1407"/>
      <c r="G72" s="1370"/>
      <c r="H72" s="1425"/>
      <c r="I72" s="1426"/>
      <c r="J72" s="756"/>
      <c r="K72" s="272"/>
      <c r="L72" s="273"/>
      <c r="M72" s="53"/>
      <c r="N72" s="34"/>
      <c r="O72" s="34"/>
      <c r="P72" s="34"/>
      <c r="Q72" s="34"/>
      <c r="R72" s="34"/>
      <c r="S72" s="34"/>
      <c r="T72" s="34"/>
      <c r="U72" s="34"/>
    </row>
    <row r="73" spans="2:26" s="7" customFormat="1" ht="18" customHeight="1" thickBot="1">
      <c r="B73" s="211"/>
      <c r="C73" s="247"/>
      <c r="D73" s="247"/>
      <c r="E73" s="212"/>
      <c r="F73" s="247"/>
      <c r="G73" s="213" t="s">
        <v>26</v>
      </c>
      <c r="H73" s="1419">
        <f>SUM(H66:H72)</f>
        <v>0</v>
      </c>
      <c r="I73" s="1420"/>
      <c r="J73" s="215">
        <f>SUM(J66:J72)</f>
        <v>0</v>
      </c>
      <c r="K73" s="210"/>
      <c r="L73" s="214">
        <f ca="1">SUM(L66:L72)</f>
        <v>0</v>
      </c>
      <c r="M73" s="10"/>
      <c r="N73" s="34"/>
      <c r="O73" s="34"/>
      <c r="P73" s="34"/>
      <c r="Q73" s="34"/>
      <c r="R73" s="34"/>
      <c r="S73" s="34"/>
      <c r="T73" s="34"/>
      <c r="U73" s="34"/>
    </row>
    <row r="74" spans="2:26" ht="14.25" customHeight="1">
      <c r="L74" s="757"/>
    </row>
    <row r="75" spans="2:26" ht="13.5" customHeight="1">
      <c r="C75" s="681" t="s">
        <v>742</v>
      </c>
      <c r="H75" s="209"/>
      <c r="I75" s="209"/>
      <c r="J75" s="680"/>
      <c r="L75" s="753">
        <f ca="1">ROUND(SUM(L66:L72),0)</f>
        <v>0</v>
      </c>
      <c r="P75" s="338">
        <f>TotalScore</f>
        <v>0</v>
      </c>
    </row>
    <row r="76" spans="2:26" ht="14.25" customHeight="1"/>
    <row r="77" spans="2:26" ht="15" customHeight="1">
      <c r="C77" s="24" t="s">
        <v>542</v>
      </c>
      <c r="D77" s="24"/>
      <c r="E77" s="24"/>
      <c r="F77" s="24"/>
      <c r="G77" s="24"/>
      <c r="H77" s="24"/>
      <c r="I77" s="24"/>
      <c r="J77" s="679"/>
      <c r="L77" s="348">
        <f>IF(OR(P18&gt;0,Q23=1),ROUND(PO!$F$13,0),0)</f>
        <v>0</v>
      </c>
      <c r="P77" s="338">
        <f>J77</f>
        <v>0</v>
      </c>
    </row>
    <row r="78" spans="2:26" ht="14.25" customHeight="1"/>
    <row r="79" spans="2:26" ht="16.5">
      <c r="C79" s="24" t="s">
        <v>543</v>
      </c>
    </row>
    <row r="80" spans="2:26">
      <c r="H80" s="198"/>
      <c r="I80" s="198"/>
      <c r="J80" s="198"/>
    </row>
    <row r="81" spans="2:26" ht="14">
      <c r="C81" s="24" t="s">
        <v>544</v>
      </c>
      <c r="E81" s="198"/>
      <c r="F81" s="198"/>
      <c r="G81" s="682"/>
      <c r="H81" s="198"/>
      <c r="I81" s="198"/>
      <c r="J81" s="198"/>
      <c r="K81" s="198"/>
      <c r="L81" s="198"/>
    </row>
    <row r="82" spans="2:26">
      <c r="D82" s="198"/>
      <c r="E82" s="198"/>
      <c r="F82" s="198"/>
      <c r="G82" s="198"/>
      <c r="I82" s="198"/>
      <c r="J82" s="198"/>
      <c r="K82" s="198"/>
      <c r="L82" s="198"/>
    </row>
    <row r="83" spans="2:26" ht="14">
      <c r="C83" s="24" t="s">
        <v>545</v>
      </c>
      <c r="D83" s="198"/>
      <c r="E83" s="198"/>
      <c r="F83" s="198"/>
      <c r="G83" s="682"/>
      <c r="H83" s="198"/>
      <c r="I83" s="198"/>
      <c r="J83" s="198"/>
      <c r="K83" s="198"/>
      <c r="L83" s="198"/>
    </row>
    <row r="84" spans="2:26" ht="13.5" thickBot="1">
      <c r="D84" s="198"/>
      <c r="E84" s="198"/>
      <c r="F84" s="198"/>
      <c r="G84" s="198"/>
      <c r="H84" s="198"/>
      <c r="I84" s="198"/>
      <c r="J84" s="198"/>
      <c r="K84" s="198"/>
      <c r="L84" s="198"/>
    </row>
    <row r="85" spans="2:26" s="5" customFormat="1" ht="20.25" customHeight="1">
      <c r="B85" s="683"/>
      <c r="C85" s="684" t="s">
        <v>17</v>
      </c>
      <c r="D85" s="685"/>
      <c r="E85" s="686">
        <v>1</v>
      </c>
      <c r="F85" s="1466"/>
      <c r="G85" s="1457"/>
      <c r="H85" s="687"/>
      <c r="I85" s="687"/>
      <c r="J85" s="687"/>
      <c r="K85" s="688"/>
      <c r="L85" s="689"/>
      <c r="M85" s="58"/>
      <c r="N85" s="353"/>
      <c r="O85" s="353"/>
      <c r="P85" s="353"/>
      <c r="Q85" s="353"/>
      <c r="R85" s="353"/>
      <c r="S85" s="353"/>
    </row>
    <row r="86" spans="2:26" s="5" customFormat="1" ht="4.5" customHeight="1" thickBot="1">
      <c r="B86" s="16"/>
      <c r="C86" s="10"/>
      <c r="D86" s="13"/>
      <c r="E86" s="38"/>
      <c r="F86" s="35"/>
      <c r="G86" s="8"/>
      <c r="H86" s="9"/>
      <c r="I86" s="9"/>
      <c r="J86" s="9"/>
      <c r="K86" s="11"/>
      <c r="L86" s="122"/>
      <c r="M86" s="58"/>
    </row>
    <row r="87" spans="2:26" s="4" customFormat="1" ht="15.75" customHeight="1" thickBot="1">
      <c r="B87" s="1411" t="s">
        <v>743</v>
      </c>
      <c r="C87" s="1412"/>
      <c r="D87" s="1412"/>
      <c r="E87" s="1412"/>
      <c r="F87" s="1412"/>
      <c r="G87" s="1412"/>
      <c r="H87" s="1412"/>
      <c r="I87" s="1412"/>
      <c r="J87" s="1412"/>
      <c r="K87" s="1412"/>
      <c r="L87" s="1413"/>
      <c r="M87" s="23"/>
    </row>
    <row r="88" spans="2:26" s="5" customFormat="1" ht="48.75" customHeight="1" thickBot="1">
      <c r="B88" s="849"/>
      <c r="C88" s="1432" t="s">
        <v>12</v>
      </c>
      <c r="D88" s="1432"/>
      <c r="E88" s="1432"/>
      <c r="F88" s="1432"/>
      <c r="G88" s="1433"/>
      <c r="H88" s="1434" t="s">
        <v>16</v>
      </c>
      <c r="I88" s="1435"/>
      <c r="J88" s="850" t="s">
        <v>13</v>
      </c>
      <c r="K88" s="851" t="s">
        <v>207</v>
      </c>
      <c r="L88" s="852" t="s">
        <v>208</v>
      </c>
      <c r="M88" s="51"/>
      <c r="N88" s="54"/>
      <c r="O88" s="54"/>
      <c r="P88" s="54"/>
      <c r="Q88" s="54"/>
      <c r="R88" s="54"/>
      <c r="S88" s="54"/>
      <c r="T88" s="54"/>
      <c r="U88" s="54"/>
      <c r="V88" s="51"/>
    </row>
    <row r="89" spans="2:26" s="5" customFormat="1" ht="18" customHeight="1">
      <c r="B89" s="1414" t="str">
        <f>'B01'!$G$5</f>
        <v>B01</v>
      </c>
      <c r="C89" s="1415"/>
      <c r="D89" s="1415"/>
      <c r="E89" s="1415"/>
      <c r="F89" s="1415"/>
      <c r="G89" s="1416"/>
      <c r="H89" s="1417" t="str">
        <f>IF(('B01'!$M$46)&lt;&gt;"",('B01'!$M$46),"0.00")</f>
        <v>0.00</v>
      </c>
      <c r="I89" s="1418"/>
      <c r="J89" s="853">
        <f>IF(Total2 &lt;= 0, 0, (H89/Total2))</f>
        <v>0</v>
      </c>
      <c r="K89" s="854">
        <f ca="1">'B01'!$P$220</f>
        <v>0</v>
      </c>
      <c r="L89" s="855">
        <f ca="1">J89*K89</f>
        <v>0</v>
      </c>
      <c r="M89" s="51"/>
      <c r="N89" s="54"/>
      <c r="O89" s="54"/>
      <c r="P89" s="54"/>
      <c r="Q89" s="54"/>
      <c r="R89" s="54"/>
      <c r="S89" s="54"/>
      <c r="T89" s="54"/>
      <c r="U89" s="54"/>
      <c r="V89" s="51"/>
      <c r="Z89" s="755" t="s">
        <v>708</v>
      </c>
    </row>
    <row r="90" spans="2:26" s="5" customFormat="1" ht="18" customHeight="1">
      <c r="B90" s="1403"/>
      <c r="C90" s="1404"/>
      <c r="D90" s="1404"/>
      <c r="E90" s="1404"/>
      <c r="F90" s="1404"/>
      <c r="G90" s="1405"/>
      <c r="H90" s="1438"/>
      <c r="I90" s="1439"/>
      <c r="J90" s="772"/>
      <c r="K90" s="773"/>
      <c r="L90" s="774"/>
      <c r="M90" s="51"/>
      <c r="N90" s="54"/>
      <c r="O90" s="54"/>
      <c r="P90" s="54"/>
      <c r="Q90" s="54"/>
      <c r="R90" s="54"/>
      <c r="S90" s="54"/>
      <c r="T90" s="54"/>
      <c r="U90" s="54"/>
      <c r="V90" s="51"/>
      <c r="Z90" s="755"/>
    </row>
    <row r="91" spans="2:26" s="5" customFormat="1" ht="18" customHeight="1">
      <c r="B91" s="1403"/>
      <c r="C91" s="1404"/>
      <c r="D91" s="1404"/>
      <c r="E91" s="1404"/>
      <c r="F91" s="1404"/>
      <c r="G91" s="1405"/>
      <c r="H91" s="1438"/>
      <c r="I91" s="1439"/>
      <c r="J91" s="772"/>
      <c r="K91" s="773"/>
      <c r="L91" s="774"/>
      <c r="M91" s="51"/>
      <c r="N91" s="54"/>
      <c r="O91" s="54"/>
      <c r="P91" s="54"/>
      <c r="Q91" s="54"/>
      <c r="R91" s="54"/>
      <c r="S91" s="54"/>
      <c r="T91" s="54"/>
      <c r="U91" s="54"/>
      <c r="V91" s="51"/>
      <c r="Z91" s="755"/>
    </row>
    <row r="92" spans="2:26" s="26" customFormat="1" ht="18" customHeight="1">
      <c r="B92" s="25"/>
      <c r="C92" s="1436"/>
      <c r="D92" s="1436"/>
      <c r="E92" s="1436"/>
      <c r="F92" s="1436"/>
      <c r="G92" s="1437"/>
      <c r="H92" s="1440"/>
      <c r="I92" s="1441"/>
      <c r="J92" s="754"/>
      <c r="K92" s="270"/>
      <c r="L92" s="271"/>
      <c r="M92" s="120"/>
      <c r="N92" s="55"/>
      <c r="O92" s="55"/>
      <c r="P92" s="55"/>
      <c r="Q92" s="55"/>
      <c r="R92" s="55"/>
      <c r="S92" s="55"/>
      <c r="T92" s="55"/>
      <c r="U92" s="55"/>
      <c r="V92" s="56"/>
      <c r="X92" s="120"/>
      <c r="Z92" s="255">
        <v>3</v>
      </c>
    </row>
    <row r="93" spans="2:26" s="26" customFormat="1" ht="18" customHeight="1">
      <c r="B93" s="1398"/>
      <c r="C93" s="1399"/>
      <c r="D93" s="1399"/>
      <c r="E93" s="1399"/>
      <c r="F93" s="1399"/>
      <c r="G93" s="1400"/>
      <c r="H93" s="1401"/>
      <c r="I93" s="1402"/>
      <c r="J93" s="747"/>
      <c r="K93" s="744"/>
      <c r="L93" s="745"/>
      <c r="M93" s="120"/>
      <c r="N93" s="55"/>
      <c r="O93" s="55"/>
      <c r="P93" s="55"/>
      <c r="Q93" s="55"/>
      <c r="R93" s="55"/>
      <c r="S93" s="55"/>
      <c r="T93" s="55"/>
      <c r="U93" s="55"/>
      <c r="V93" s="56"/>
      <c r="X93" s="120"/>
      <c r="Z93" s="255" t="s">
        <v>708</v>
      </c>
    </row>
    <row r="94" spans="2:26" s="26" customFormat="1" ht="18" customHeight="1">
      <c r="B94" s="1463"/>
      <c r="C94" s="1464"/>
      <c r="D94" s="1464"/>
      <c r="E94" s="1464"/>
      <c r="F94" s="1464"/>
      <c r="G94" s="1465"/>
      <c r="H94" s="1421"/>
      <c r="I94" s="1422"/>
      <c r="J94" s="746"/>
      <c r="K94" s="270"/>
      <c r="L94" s="271"/>
      <c r="M94" s="120"/>
      <c r="N94" s="55"/>
      <c r="O94" s="55"/>
      <c r="P94" s="55"/>
      <c r="Q94" s="55"/>
      <c r="R94" s="55"/>
      <c r="S94" s="55"/>
      <c r="T94" s="55"/>
      <c r="U94" s="55"/>
      <c r="V94" s="56"/>
    </row>
    <row r="95" spans="2:26" s="26" customFormat="1" ht="18" customHeight="1">
      <c r="B95" s="1408"/>
      <c r="C95" s="1409"/>
      <c r="D95" s="1409"/>
      <c r="E95" s="1409"/>
      <c r="F95" s="1409"/>
      <c r="G95" s="1410"/>
      <c r="H95" s="1423"/>
      <c r="I95" s="1424"/>
      <c r="J95" s="344"/>
      <c r="K95" s="270"/>
      <c r="L95" s="271"/>
      <c r="M95" s="120"/>
      <c r="N95" s="55"/>
      <c r="O95" s="55"/>
      <c r="P95" s="55"/>
      <c r="Q95" s="55"/>
      <c r="R95" s="55"/>
      <c r="S95" s="55"/>
      <c r="T95" s="55"/>
      <c r="U95" s="55"/>
      <c r="V95" s="56"/>
    </row>
    <row r="96" spans="2:26" s="7" customFormat="1" ht="18" customHeight="1">
      <c r="B96" s="1406"/>
      <c r="C96" s="1407"/>
      <c r="D96" s="1407"/>
      <c r="E96" s="1407"/>
      <c r="F96" s="1407"/>
      <c r="G96" s="1370"/>
      <c r="H96" s="1425"/>
      <c r="I96" s="1426"/>
      <c r="J96" s="344"/>
      <c r="K96" s="272"/>
      <c r="L96" s="273"/>
      <c r="M96" s="53"/>
      <c r="N96" s="34"/>
      <c r="O96" s="34"/>
      <c r="P96" s="34"/>
      <c r="Q96" s="34"/>
      <c r="R96" s="34"/>
      <c r="S96" s="34"/>
      <c r="T96" s="34"/>
      <c r="U96" s="34"/>
      <c r="V96" s="53"/>
    </row>
    <row r="97" spans="2:21" s="7" customFormat="1" ht="18" customHeight="1">
      <c r="B97" s="1406"/>
      <c r="C97" s="1407"/>
      <c r="D97" s="1407"/>
      <c r="E97" s="1407"/>
      <c r="F97" s="1407"/>
      <c r="G97" s="1370"/>
      <c r="H97" s="1425"/>
      <c r="I97" s="1426"/>
      <c r="J97" s="756"/>
      <c r="K97" s="272"/>
      <c r="L97" s="273"/>
      <c r="M97" s="53"/>
      <c r="N97" s="34"/>
      <c r="O97" s="34"/>
      <c r="P97" s="34"/>
      <c r="Q97" s="34"/>
      <c r="R97" s="34"/>
      <c r="S97" s="34"/>
      <c r="T97" s="34"/>
      <c r="U97" s="34"/>
    </row>
    <row r="98" spans="2:21" s="7" customFormat="1" ht="18" customHeight="1" thickBot="1">
      <c r="B98" s="211"/>
      <c r="C98" s="247"/>
      <c r="D98" s="247"/>
      <c r="E98" s="212"/>
      <c r="F98" s="247"/>
      <c r="G98" s="213" t="s">
        <v>26</v>
      </c>
      <c r="H98" s="1419">
        <f>SUM(H89:H97)</f>
        <v>0</v>
      </c>
      <c r="I98" s="1420"/>
      <c r="J98" s="215">
        <f>SUM(J89:J97)</f>
        <v>0</v>
      </c>
      <c r="K98" s="210"/>
      <c r="L98" s="214">
        <f ca="1">SUM(L89:L97)</f>
        <v>0</v>
      </c>
      <c r="M98" s="10"/>
      <c r="N98" s="34"/>
      <c r="O98" s="34"/>
      <c r="P98" s="34"/>
      <c r="Q98" s="34"/>
      <c r="R98" s="34"/>
      <c r="S98" s="34"/>
      <c r="T98" s="34"/>
      <c r="U98" s="34"/>
    </row>
    <row r="99" spans="2:21" ht="14.25" customHeight="1">
      <c r="L99" s="757"/>
    </row>
    <row r="100" spans="2:21" ht="13.5" customHeight="1">
      <c r="C100" s="681" t="s">
        <v>744</v>
      </c>
      <c r="H100" s="209"/>
      <c r="I100" s="209"/>
      <c r="J100" s="680"/>
      <c r="L100" s="753">
        <f ca="1">ROUND(SUM(L89:L97),0)</f>
        <v>0</v>
      </c>
      <c r="P100" s="338">
        <f>TotalScore</f>
        <v>0</v>
      </c>
    </row>
    <row r="101" spans="2:21" ht="14.25" customHeight="1"/>
    <row r="102" spans="2:21" ht="15" customHeight="1">
      <c r="C102" s="24" t="s">
        <v>546</v>
      </c>
      <c r="D102" s="24"/>
      <c r="E102" s="24"/>
      <c r="F102" s="24"/>
      <c r="G102" s="24"/>
      <c r="H102" s="24"/>
      <c r="I102" s="24"/>
      <c r="J102" s="679"/>
      <c r="L102" s="348">
        <f>IF(OR(P18&gt;0,Q23=1),IF(L100&gt;0,ROUND(PO!$L$240,0),0),0)</f>
        <v>0</v>
      </c>
      <c r="P102" s="338">
        <f>J102</f>
        <v>0</v>
      </c>
    </row>
    <row r="203" spans="25:25">
      <c r="Y203" s="1">
        <v>0</v>
      </c>
    </row>
    <row r="216" spans="3:3">
      <c r="C216" s="1">
        <v>0</v>
      </c>
    </row>
    <row r="384" spans="18:18">
      <c r="R384" s="1" t="s">
        <v>710</v>
      </c>
    </row>
    <row r="385" spans="18:18">
      <c r="R385" s="1" t="s">
        <v>710</v>
      </c>
    </row>
    <row r="386" spans="18:18">
      <c r="R386" s="1" t="s">
        <v>709</v>
      </c>
    </row>
    <row r="387" spans="18:18">
      <c r="R387" s="1" t="s">
        <v>709</v>
      </c>
    </row>
    <row r="388" spans="18:18">
      <c r="R388" s="1" t="s">
        <v>710</v>
      </c>
    </row>
    <row r="389" spans="18:18">
      <c r="R389" s="1" t="s">
        <v>709</v>
      </c>
    </row>
    <row r="390" spans="18:18">
      <c r="R390" s="1" t="s">
        <v>710</v>
      </c>
    </row>
    <row r="391" spans="18:18">
      <c r="R391" s="1" t="s">
        <v>709</v>
      </c>
    </row>
  </sheetData>
  <sheetProtection password="BCE2" sheet="1" objects="1" scenarios="1" selectLockedCells="1"/>
  <mergeCells count="63">
    <mergeCell ref="D24:F24"/>
    <mergeCell ref="G24:K24"/>
    <mergeCell ref="C10:E10"/>
    <mergeCell ref="B71:G71"/>
    <mergeCell ref="B72:G72"/>
    <mergeCell ref="H72:I72"/>
    <mergeCell ref="C13:E13"/>
    <mergeCell ref="C65:G65"/>
    <mergeCell ref="D21:J21"/>
    <mergeCell ref="C15:F15"/>
    <mergeCell ref="B67:G67"/>
    <mergeCell ref="H67:I67"/>
    <mergeCell ref="H68:I68"/>
    <mergeCell ref="H65:I65"/>
    <mergeCell ref="B66:G66"/>
    <mergeCell ref="H66:I66"/>
    <mergeCell ref="B68:G68"/>
    <mergeCell ref="D20:K20"/>
    <mergeCell ref="D23:K23"/>
    <mergeCell ref="H8:K8"/>
    <mergeCell ref="B97:G97"/>
    <mergeCell ref="B64:L64"/>
    <mergeCell ref="H70:I70"/>
    <mergeCell ref="H71:I71"/>
    <mergeCell ref="B94:G94"/>
    <mergeCell ref="F85:G85"/>
    <mergeCell ref="F62:G62"/>
    <mergeCell ref="H69:I69"/>
    <mergeCell ref="C1:D1"/>
    <mergeCell ref="B2:L2"/>
    <mergeCell ref="B3:L3"/>
    <mergeCell ref="B4:L4"/>
    <mergeCell ref="C14:E14"/>
    <mergeCell ref="C16:F16"/>
    <mergeCell ref="C5:L5"/>
    <mergeCell ref="E6:J6"/>
    <mergeCell ref="C12:E12"/>
    <mergeCell ref="C9:E9"/>
    <mergeCell ref="C11:E11"/>
    <mergeCell ref="C88:G88"/>
    <mergeCell ref="H88:I88"/>
    <mergeCell ref="C92:G92"/>
    <mergeCell ref="H73:I73"/>
    <mergeCell ref="H91:I91"/>
    <mergeCell ref="H90:I90"/>
    <mergeCell ref="H92:I92"/>
    <mergeCell ref="B91:G91"/>
    <mergeCell ref="H98:I98"/>
    <mergeCell ref="H94:I94"/>
    <mergeCell ref="H95:I95"/>
    <mergeCell ref="H96:I96"/>
    <mergeCell ref="B95:G95"/>
    <mergeCell ref="H97:I97"/>
    <mergeCell ref="B50:C50"/>
    <mergeCell ref="B93:G93"/>
    <mergeCell ref="H93:I93"/>
    <mergeCell ref="B90:G90"/>
    <mergeCell ref="B96:G96"/>
    <mergeCell ref="B69:G69"/>
    <mergeCell ref="B70:G70"/>
    <mergeCell ref="B87:L87"/>
    <mergeCell ref="B89:G89"/>
    <mergeCell ref="H89:I89"/>
  </mergeCells>
  <phoneticPr fontId="0" type="noConversion"/>
  <dataValidations count="1">
    <dataValidation type="whole" showErrorMessage="1" errorTitle="Data Validation Error" error="Value must be a Whole number BETWEEN 0 and 110" sqref="L44" xr:uid="{3102B643-A28B-4E3A-99FF-EDDEBCDEEDF9}">
      <formula1>0</formula1>
      <formula2>110</formula2>
    </dataValidation>
  </dataValidations>
  <pageMargins left="0.75" right="0.17" top="0.84" bottom="0.56000000000000005" header="0.5" footer="0.25"/>
  <pageSetup paperSize="9" scale="46" orientation="portrait" r:id="rId1"/>
  <headerFooter alignWithMargins="0">
    <oddFooter>&amp;L&amp;"Times New Roman,Regular"&amp;8BPD_BS03
[Ver_Dec_2019] - to be used only for projects submitted for planning approval on and after 15&amp;9&amp;Xth&amp;8&amp;X Dec 2019&amp;R&amp;9Page &amp;P</oddFooter>
  </headerFooter>
  <drawing r:id="rId2"/>
  <legacyDrawing r:id="rId3"/>
  <controls>
    <mc:AlternateContent xmlns:mc="http://schemas.openxmlformats.org/markup-compatibility/2006">
      <mc:Choice Requires="x14">
        <control shapeId="1097" r:id="rId4" name="CheckBox18">
          <controlPr autoLine="0" r:id="rId5">
            <anchor moveWithCells="1" sizeWithCells="1">
              <from>
                <xdr:col>2</xdr:col>
                <xdr:colOff>69850</xdr:colOff>
                <xdr:row>51</xdr:row>
                <xdr:rowOff>63500</xdr:rowOff>
              </from>
              <to>
                <xdr:col>2</xdr:col>
                <xdr:colOff>266700</xdr:colOff>
                <xdr:row>51</xdr:row>
                <xdr:rowOff>228600</xdr:rowOff>
              </to>
            </anchor>
          </controlPr>
        </control>
      </mc:Choice>
      <mc:Fallback>
        <control shapeId="1097" r:id="rId4" name="CheckBox18"/>
      </mc:Fallback>
    </mc:AlternateContent>
    <mc:AlternateContent xmlns:mc="http://schemas.openxmlformats.org/markup-compatibility/2006">
      <mc:Choice Requires="x14">
        <control shapeId="1096" r:id="rId6" name="CheckBox19">
          <controlPr autoLine="0" r:id="rId5">
            <anchor moveWithCells="1" sizeWithCells="1">
              <from>
                <xdr:col>2</xdr:col>
                <xdr:colOff>69850</xdr:colOff>
                <xdr:row>47</xdr:row>
                <xdr:rowOff>63500</xdr:rowOff>
              </from>
              <to>
                <xdr:col>2</xdr:col>
                <xdr:colOff>266700</xdr:colOff>
                <xdr:row>47</xdr:row>
                <xdr:rowOff>228600</xdr:rowOff>
              </to>
            </anchor>
          </controlPr>
        </control>
      </mc:Choice>
      <mc:Fallback>
        <control shapeId="1096" r:id="rId6" name="CheckBox19"/>
      </mc:Fallback>
    </mc:AlternateContent>
    <mc:AlternateContent xmlns:mc="http://schemas.openxmlformats.org/markup-compatibility/2006">
      <mc:Choice Requires="x14">
        <control shapeId="1092" r:id="rId7" name="CheckBox17">
          <controlPr autoLine="0" r:id="rId5">
            <anchor moveWithCells="1" sizeWithCells="1">
              <from>
                <xdr:col>2</xdr:col>
                <xdr:colOff>69850</xdr:colOff>
                <xdr:row>43</xdr:row>
                <xdr:rowOff>63500</xdr:rowOff>
              </from>
              <to>
                <xdr:col>2</xdr:col>
                <xdr:colOff>266700</xdr:colOff>
                <xdr:row>43</xdr:row>
                <xdr:rowOff>228600</xdr:rowOff>
              </to>
            </anchor>
          </controlPr>
        </control>
      </mc:Choice>
      <mc:Fallback>
        <control shapeId="1092" r:id="rId7" name="CheckBox17"/>
      </mc:Fallback>
    </mc:AlternateContent>
    <mc:AlternateContent xmlns:mc="http://schemas.openxmlformats.org/markup-compatibility/2006">
      <mc:Choice Requires="x14">
        <control shapeId="1091" r:id="rId8" name="CheckBox16">
          <controlPr autoLine="0" r:id="rId5">
            <anchor moveWithCells="1" sizeWithCells="1">
              <from>
                <xdr:col>2</xdr:col>
                <xdr:colOff>69850</xdr:colOff>
                <xdr:row>37</xdr:row>
                <xdr:rowOff>63500</xdr:rowOff>
              </from>
              <to>
                <xdr:col>2</xdr:col>
                <xdr:colOff>266700</xdr:colOff>
                <xdr:row>37</xdr:row>
                <xdr:rowOff>228600</xdr:rowOff>
              </to>
            </anchor>
          </controlPr>
        </control>
      </mc:Choice>
      <mc:Fallback>
        <control shapeId="1091" r:id="rId8" name="CheckBox16"/>
      </mc:Fallback>
    </mc:AlternateContent>
    <mc:AlternateContent xmlns:mc="http://schemas.openxmlformats.org/markup-compatibility/2006">
      <mc:Choice Requires="x14">
        <control shapeId="1090" r:id="rId9" name="CheckBox15">
          <controlPr autoLine="0" r:id="rId5">
            <anchor moveWithCells="1" sizeWithCells="1">
              <from>
                <xdr:col>2</xdr:col>
                <xdr:colOff>69850</xdr:colOff>
                <xdr:row>32</xdr:row>
                <xdr:rowOff>63500</xdr:rowOff>
              </from>
              <to>
                <xdr:col>2</xdr:col>
                <xdr:colOff>266700</xdr:colOff>
                <xdr:row>32</xdr:row>
                <xdr:rowOff>228600</xdr:rowOff>
              </to>
            </anchor>
          </controlPr>
        </control>
      </mc:Choice>
      <mc:Fallback>
        <control shapeId="1090" r:id="rId9" name="CheckBox15"/>
      </mc:Fallback>
    </mc:AlternateContent>
    <mc:AlternateContent xmlns:mc="http://schemas.openxmlformats.org/markup-compatibility/2006">
      <mc:Choice Requires="x14">
        <control shapeId="1089" r:id="rId10" name="CheckBox14">
          <controlPr autoLine="0" r:id="rId5">
            <anchor moveWithCells="1" sizeWithCells="1">
              <from>
                <xdr:col>2</xdr:col>
                <xdr:colOff>69850</xdr:colOff>
                <xdr:row>27</xdr:row>
                <xdr:rowOff>63500</xdr:rowOff>
              </from>
              <to>
                <xdr:col>2</xdr:col>
                <xdr:colOff>266700</xdr:colOff>
                <xdr:row>27</xdr:row>
                <xdr:rowOff>228600</xdr:rowOff>
              </to>
            </anchor>
          </controlPr>
        </control>
      </mc:Choice>
      <mc:Fallback>
        <control shapeId="1089" r:id="rId10" name="CheckBox14"/>
      </mc:Fallback>
    </mc:AlternateContent>
    <mc:AlternateContent xmlns:mc="http://schemas.openxmlformats.org/markup-compatibility/2006">
      <mc:Choice Requires="x14">
        <control shapeId="1088" r:id="rId11" name="CheckBox13">
          <controlPr autoLine="0" r:id="rId5">
            <anchor moveWithCells="1" sizeWithCells="1">
              <from>
                <xdr:col>2</xdr:col>
                <xdr:colOff>76200</xdr:colOff>
                <xdr:row>21</xdr:row>
                <xdr:rowOff>63500</xdr:rowOff>
              </from>
              <to>
                <xdr:col>2</xdr:col>
                <xdr:colOff>273050</xdr:colOff>
                <xdr:row>21</xdr:row>
                <xdr:rowOff>228600</xdr:rowOff>
              </to>
            </anchor>
          </controlPr>
        </control>
      </mc:Choice>
      <mc:Fallback>
        <control shapeId="1088" r:id="rId11" name="CheckBox13"/>
      </mc:Fallback>
    </mc:AlternateContent>
    <mc:AlternateContent xmlns:mc="http://schemas.openxmlformats.org/markup-compatibility/2006">
      <mc:Choice Requires="x14">
        <control shapeId="1087" r:id="rId12" name="CommandButton2">
          <controlPr defaultSize="0" autoLine="0" r:id="rId13">
            <anchor moveWithCells="1">
              <from>
                <xdr:col>7</xdr:col>
                <xdr:colOff>0</xdr:colOff>
                <xdr:row>84</xdr:row>
                <xdr:rowOff>38100</xdr:rowOff>
              </from>
              <to>
                <xdr:col>8</xdr:col>
                <xdr:colOff>209550</xdr:colOff>
                <xdr:row>85</xdr:row>
                <xdr:rowOff>19050</xdr:rowOff>
              </to>
            </anchor>
          </controlPr>
        </control>
      </mc:Choice>
      <mc:Fallback>
        <control shapeId="1087" r:id="rId12" name="CommandButton2"/>
      </mc:Fallback>
    </mc:AlternateContent>
    <mc:AlternateContent xmlns:mc="http://schemas.openxmlformats.org/markup-compatibility/2006">
      <mc:Choice Requires="x14">
        <control shapeId="1086" r:id="rId14" name="CommandButton1">
          <controlPr defaultSize="0" autoLine="0" r:id="rId15">
            <anchor moveWithCells="1">
              <from>
                <xdr:col>5</xdr:col>
                <xdr:colOff>323850</xdr:colOff>
                <xdr:row>84</xdr:row>
                <xdr:rowOff>38100</xdr:rowOff>
              </from>
              <to>
                <xdr:col>6</xdr:col>
                <xdr:colOff>717550</xdr:colOff>
                <xdr:row>85</xdr:row>
                <xdr:rowOff>19050</xdr:rowOff>
              </to>
            </anchor>
          </controlPr>
        </control>
      </mc:Choice>
      <mc:Fallback>
        <control shapeId="1086" r:id="rId14" name="CommandButton1"/>
      </mc:Fallback>
    </mc:AlternateContent>
    <mc:AlternateContent xmlns:mc="http://schemas.openxmlformats.org/markup-compatibility/2006">
      <mc:Choice Requires="x14">
        <control shapeId="1081" r:id="rId16" name="CheckBox12">
          <controlPr autoLine="0" r:id="rId17">
            <anchor moveWithCells="1" sizeWithCells="1">
              <from>
                <xdr:col>8</xdr:col>
                <xdr:colOff>69850</xdr:colOff>
                <xdr:row>13</xdr:row>
                <xdr:rowOff>12700</xdr:rowOff>
              </from>
              <to>
                <xdr:col>8</xdr:col>
                <xdr:colOff>266700</xdr:colOff>
                <xdr:row>14</xdr:row>
                <xdr:rowOff>0</xdr:rowOff>
              </to>
            </anchor>
          </controlPr>
        </control>
      </mc:Choice>
      <mc:Fallback>
        <control shapeId="1081" r:id="rId16" name="CheckBox12"/>
      </mc:Fallback>
    </mc:AlternateContent>
    <mc:AlternateContent xmlns:mc="http://schemas.openxmlformats.org/markup-compatibility/2006">
      <mc:Choice Requires="x14">
        <control shapeId="1080" r:id="rId18" name="CheckBox11">
          <controlPr autoLine="0" r:id="rId17">
            <anchor moveWithCells="1" sizeWithCells="1">
              <from>
                <xdr:col>8</xdr:col>
                <xdr:colOff>69850</xdr:colOff>
                <xdr:row>12</xdr:row>
                <xdr:rowOff>12700</xdr:rowOff>
              </from>
              <to>
                <xdr:col>8</xdr:col>
                <xdr:colOff>266700</xdr:colOff>
                <xdr:row>13</xdr:row>
                <xdr:rowOff>0</xdr:rowOff>
              </to>
            </anchor>
          </controlPr>
        </control>
      </mc:Choice>
      <mc:Fallback>
        <control shapeId="1080" r:id="rId18" name="CheckBox11"/>
      </mc:Fallback>
    </mc:AlternateContent>
    <mc:AlternateContent xmlns:mc="http://schemas.openxmlformats.org/markup-compatibility/2006">
      <mc:Choice Requires="x14">
        <control shapeId="1079" r:id="rId19" name="CheckBox10">
          <controlPr autoLine="0" r:id="rId20">
            <anchor moveWithCells="1" sizeWithCells="1">
              <from>
                <xdr:col>8</xdr:col>
                <xdr:colOff>69850</xdr:colOff>
                <xdr:row>11</xdr:row>
                <xdr:rowOff>31750</xdr:rowOff>
              </from>
              <to>
                <xdr:col>8</xdr:col>
                <xdr:colOff>241300</xdr:colOff>
                <xdr:row>11</xdr:row>
                <xdr:rowOff>190500</xdr:rowOff>
              </to>
            </anchor>
          </controlPr>
        </control>
      </mc:Choice>
      <mc:Fallback>
        <control shapeId="1079" r:id="rId19" name="CheckBox10"/>
      </mc:Fallback>
    </mc:AlternateContent>
    <mc:AlternateContent xmlns:mc="http://schemas.openxmlformats.org/markup-compatibility/2006">
      <mc:Choice Requires="x14">
        <control shapeId="1078" r:id="rId21" name="CheckBox9">
          <controlPr autoLine="0" r:id="rId22">
            <anchor moveWithCells="1" sizeWithCells="1">
              <from>
                <xdr:col>8</xdr:col>
                <xdr:colOff>69850</xdr:colOff>
                <xdr:row>10</xdr:row>
                <xdr:rowOff>38100</xdr:rowOff>
              </from>
              <to>
                <xdr:col>8</xdr:col>
                <xdr:colOff>285750</xdr:colOff>
                <xdr:row>11</xdr:row>
                <xdr:rowOff>0</xdr:rowOff>
              </to>
            </anchor>
          </controlPr>
        </control>
      </mc:Choice>
      <mc:Fallback>
        <control shapeId="1078" r:id="rId21" name="CheckBox9"/>
      </mc:Fallback>
    </mc:AlternateContent>
    <mc:AlternateContent xmlns:mc="http://schemas.openxmlformats.org/markup-compatibility/2006">
      <mc:Choice Requires="x14">
        <control shapeId="1077" r:id="rId23" name="CheckBox8">
          <controlPr autoLine="0" r:id="rId24">
            <anchor moveWithCells="1" sizeWithCells="1">
              <from>
                <xdr:col>8</xdr:col>
                <xdr:colOff>69850</xdr:colOff>
                <xdr:row>9</xdr:row>
                <xdr:rowOff>19050</xdr:rowOff>
              </from>
              <to>
                <xdr:col>8</xdr:col>
                <xdr:colOff>266700</xdr:colOff>
                <xdr:row>9</xdr:row>
                <xdr:rowOff>203200</xdr:rowOff>
              </to>
            </anchor>
          </controlPr>
        </control>
      </mc:Choice>
      <mc:Fallback>
        <control shapeId="1077" r:id="rId23" name="CheckBox8"/>
      </mc:Fallback>
    </mc:AlternateContent>
    <mc:AlternateContent xmlns:mc="http://schemas.openxmlformats.org/markup-compatibility/2006">
      <mc:Choice Requires="x14">
        <control shapeId="1076" r:id="rId25" name="CheckBox7">
          <controlPr autoLine="0" r:id="rId26">
            <anchor moveWithCells="1" sizeWithCells="1">
              <from>
                <xdr:col>8</xdr:col>
                <xdr:colOff>69850</xdr:colOff>
                <xdr:row>8</xdr:row>
                <xdr:rowOff>31750</xdr:rowOff>
              </from>
              <to>
                <xdr:col>8</xdr:col>
                <xdr:colOff>266700</xdr:colOff>
                <xdr:row>8</xdr:row>
                <xdr:rowOff>190500</xdr:rowOff>
              </to>
            </anchor>
          </controlPr>
        </control>
      </mc:Choice>
      <mc:Fallback>
        <control shapeId="1076" r:id="rId25" name="CheckBox7"/>
      </mc:Fallback>
    </mc:AlternateContent>
    <mc:AlternateContent xmlns:mc="http://schemas.openxmlformats.org/markup-compatibility/2006">
      <mc:Choice Requires="x14">
        <control shapeId="1075" r:id="rId27" name="CheckBox6">
          <controlPr autoLine="0" r:id="rId17">
            <anchor moveWithCells="1" sizeWithCells="1">
              <from>
                <xdr:col>5</xdr:col>
                <xdr:colOff>69850</xdr:colOff>
                <xdr:row>13</xdr:row>
                <xdr:rowOff>12700</xdr:rowOff>
              </from>
              <to>
                <xdr:col>5</xdr:col>
                <xdr:colOff>266700</xdr:colOff>
                <xdr:row>14</xdr:row>
                <xdr:rowOff>0</xdr:rowOff>
              </to>
            </anchor>
          </controlPr>
        </control>
      </mc:Choice>
      <mc:Fallback>
        <control shapeId="1075" r:id="rId27" name="CheckBox6"/>
      </mc:Fallback>
    </mc:AlternateContent>
    <mc:AlternateContent xmlns:mc="http://schemas.openxmlformats.org/markup-compatibility/2006">
      <mc:Choice Requires="x14">
        <control shapeId="1068" r:id="rId28" name="CheckBox5">
          <controlPr autoLine="0" r:id="rId29">
            <anchor moveWithCells="1" sizeWithCells="1">
              <from>
                <xdr:col>5</xdr:col>
                <xdr:colOff>69850</xdr:colOff>
                <xdr:row>12</xdr:row>
                <xdr:rowOff>12700</xdr:rowOff>
              </from>
              <to>
                <xdr:col>5</xdr:col>
                <xdr:colOff>266700</xdr:colOff>
                <xdr:row>13</xdr:row>
                <xdr:rowOff>0</xdr:rowOff>
              </to>
            </anchor>
          </controlPr>
        </control>
      </mc:Choice>
      <mc:Fallback>
        <control shapeId="1068" r:id="rId28" name="CheckBox5"/>
      </mc:Fallback>
    </mc:AlternateContent>
    <mc:AlternateContent xmlns:mc="http://schemas.openxmlformats.org/markup-compatibility/2006">
      <mc:Choice Requires="x14">
        <control shapeId="1067" r:id="rId30" name="CheckBox4">
          <controlPr autoLine="0" r:id="rId20">
            <anchor moveWithCells="1" sizeWithCells="1">
              <from>
                <xdr:col>5</xdr:col>
                <xdr:colOff>69850</xdr:colOff>
                <xdr:row>11</xdr:row>
                <xdr:rowOff>31750</xdr:rowOff>
              </from>
              <to>
                <xdr:col>5</xdr:col>
                <xdr:colOff>241300</xdr:colOff>
                <xdr:row>11</xdr:row>
                <xdr:rowOff>190500</xdr:rowOff>
              </to>
            </anchor>
          </controlPr>
        </control>
      </mc:Choice>
      <mc:Fallback>
        <control shapeId="1067" r:id="rId30" name="CheckBox4"/>
      </mc:Fallback>
    </mc:AlternateContent>
    <mc:AlternateContent xmlns:mc="http://schemas.openxmlformats.org/markup-compatibility/2006">
      <mc:Choice Requires="x14">
        <control shapeId="1066" r:id="rId31" name="CheckBox3">
          <controlPr autoLine="0" r:id="rId32">
            <anchor moveWithCells="1" sizeWithCells="1">
              <from>
                <xdr:col>5</xdr:col>
                <xdr:colOff>69850</xdr:colOff>
                <xdr:row>10</xdr:row>
                <xdr:rowOff>38100</xdr:rowOff>
              </from>
              <to>
                <xdr:col>5</xdr:col>
                <xdr:colOff>285750</xdr:colOff>
                <xdr:row>11</xdr:row>
                <xdr:rowOff>0</xdr:rowOff>
              </to>
            </anchor>
          </controlPr>
        </control>
      </mc:Choice>
      <mc:Fallback>
        <control shapeId="1066" r:id="rId31" name="CheckBox3"/>
      </mc:Fallback>
    </mc:AlternateContent>
    <mc:AlternateContent xmlns:mc="http://schemas.openxmlformats.org/markup-compatibility/2006">
      <mc:Choice Requires="x14">
        <control shapeId="1065" r:id="rId33" name="CheckBox2">
          <controlPr autoLine="0" r:id="rId24">
            <anchor moveWithCells="1" sizeWithCells="1">
              <from>
                <xdr:col>5</xdr:col>
                <xdr:colOff>69850</xdr:colOff>
                <xdr:row>9</xdr:row>
                <xdr:rowOff>19050</xdr:rowOff>
              </from>
              <to>
                <xdr:col>5</xdr:col>
                <xdr:colOff>266700</xdr:colOff>
                <xdr:row>9</xdr:row>
                <xdr:rowOff>203200</xdr:rowOff>
              </to>
            </anchor>
          </controlPr>
        </control>
      </mc:Choice>
      <mc:Fallback>
        <control shapeId="1065" r:id="rId33" name="CheckBox2"/>
      </mc:Fallback>
    </mc:AlternateContent>
    <mc:AlternateContent xmlns:mc="http://schemas.openxmlformats.org/markup-compatibility/2006">
      <mc:Choice Requires="x14">
        <control shapeId="1064" r:id="rId34" name="CheckBox1">
          <controlPr autoLine="0" r:id="rId26">
            <anchor moveWithCells="1" sizeWithCells="1">
              <from>
                <xdr:col>5</xdr:col>
                <xdr:colOff>69850</xdr:colOff>
                <xdr:row>8</xdr:row>
                <xdr:rowOff>31750</xdr:rowOff>
              </from>
              <to>
                <xdr:col>5</xdr:col>
                <xdr:colOff>266700</xdr:colOff>
                <xdr:row>8</xdr:row>
                <xdr:rowOff>190500</xdr:rowOff>
              </to>
            </anchor>
          </controlPr>
        </control>
      </mc:Choice>
      <mc:Fallback>
        <control shapeId="1064" r:id="rId34" name="CheckBox1"/>
      </mc:Fallback>
    </mc:AlternateContent>
    <mc:AlternateContent xmlns:mc="http://schemas.openxmlformats.org/markup-compatibility/2006">
      <mc:Choice Requires="x14">
        <control shapeId="1038" r:id="rId35" name="CmdDel">
          <controlPr defaultSize="0" autoLine="0" r:id="rId36">
            <anchor moveWithCells="1">
              <from>
                <xdr:col>7</xdr:col>
                <xdr:colOff>19050</xdr:colOff>
                <xdr:row>61</xdr:row>
                <xdr:rowOff>19050</xdr:rowOff>
              </from>
              <to>
                <xdr:col>8</xdr:col>
                <xdr:colOff>228600</xdr:colOff>
                <xdr:row>62</xdr:row>
                <xdr:rowOff>0</xdr:rowOff>
              </to>
            </anchor>
          </controlPr>
        </control>
      </mc:Choice>
      <mc:Fallback>
        <control shapeId="1038" r:id="rId35" name="CmdDel"/>
      </mc:Fallback>
    </mc:AlternateContent>
    <mc:AlternateContent xmlns:mc="http://schemas.openxmlformats.org/markup-compatibility/2006">
      <mc:Choice Requires="x14">
        <control shapeId="1034" r:id="rId37" name="cmdExtractBSDetails">
          <controlPr defaultSize="0" autoLine="0" r:id="rId38">
            <anchor moveWithCells="1">
              <from>
                <xdr:col>16</xdr:col>
                <xdr:colOff>260350</xdr:colOff>
                <xdr:row>2</xdr:row>
                <xdr:rowOff>152400</xdr:rowOff>
              </from>
              <to>
                <xdr:col>18</xdr:col>
                <xdr:colOff>412750</xdr:colOff>
                <xdr:row>5</xdr:row>
                <xdr:rowOff>0</xdr:rowOff>
              </to>
            </anchor>
          </controlPr>
        </control>
      </mc:Choice>
      <mc:Fallback>
        <control shapeId="1034" r:id="rId37" name="cmdExtractBSDetails"/>
      </mc:Fallback>
    </mc:AlternateContent>
    <mc:AlternateContent xmlns:mc="http://schemas.openxmlformats.org/markup-compatibility/2006">
      <mc:Choice Requires="x14">
        <control shapeId="1031" r:id="rId39" name="cmdAddBlk">
          <controlPr defaultSize="0" autoLine="0" r:id="rId40">
            <anchor moveWithCells="1">
              <from>
                <xdr:col>5</xdr:col>
                <xdr:colOff>317500</xdr:colOff>
                <xdr:row>61</xdr:row>
                <xdr:rowOff>6350</xdr:rowOff>
              </from>
              <to>
                <xdr:col>6</xdr:col>
                <xdr:colOff>704850</xdr:colOff>
                <xdr:row>61</xdr:row>
                <xdr:rowOff>247650</xdr:rowOff>
              </to>
            </anchor>
          </controlPr>
        </control>
      </mc:Choice>
      <mc:Fallback>
        <control shapeId="1031" r:id="rId39" name="cmdAddBlk"/>
      </mc:Fallback>
    </mc:AlternateContent>
  </control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858F4-7DD6-4E67-B06D-E40A50F186B3}">
  <sheetPr codeName="Sheet3"/>
  <dimension ref="A1:F2"/>
  <sheetViews>
    <sheetView workbookViewId="0">
      <selection activeCell="B1" sqref="B1"/>
    </sheetView>
  </sheetViews>
  <sheetFormatPr defaultColWidth="9.1796875" defaultRowHeight="12.5"/>
  <cols>
    <col min="1" max="1" width="23.26953125" style="256" customWidth="1"/>
    <col min="2" max="2" width="20.7265625" style="256" customWidth="1"/>
    <col min="3" max="3" width="17.81640625" style="256" bestFit="1" customWidth="1"/>
    <col min="4" max="16384" width="9.1796875" style="256"/>
  </cols>
  <sheetData>
    <row r="1" spans="1:6">
      <c r="A1" s="257">
        <v>1</v>
      </c>
      <c r="B1" s="259">
        <v>0</v>
      </c>
      <c r="E1" s="758">
        <v>1</v>
      </c>
      <c r="F1" s="256">
        <v>0</v>
      </c>
    </row>
    <row r="2" spans="1:6">
      <c r="A2" s="256" t="s">
        <v>100</v>
      </c>
      <c r="B2" s="256" t="s">
        <v>101</v>
      </c>
      <c r="C2" s="256" t="s">
        <v>99</v>
      </c>
    </row>
  </sheetData>
  <sheetProtection password="BCE2" sheet="1" objects="1" scenarios="1" selectLockedCells="1"/>
  <phoneticPr fontId="0"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5F04-62DE-4672-B5D1-4EC4FFACEAF2}">
  <sheetPr codeName="Sheet14">
    <pageSetUpPr fitToPage="1"/>
  </sheetPr>
  <dimension ref="A1:Z378"/>
  <sheetViews>
    <sheetView zoomScaleNormal="100" zoomScaleSheetLayoutView="98" workbookViewId="0">
      <selection activeCell="M8" sqref="M8:N8"/>
    </sheetView>
  </sheetViews>
  <sheetFormatPr defaultColWidth="9.1796875" defaultRowHeight="13"/>
  <cols>
    <col min="1" max="1" width="1.1796875" style="1" customWidth="1"/>
    <col min="2" max="2" width="1.81640625" style="1" customWidth="1"/>
    <col min="3" max="3" width="5" style="1" customWidth="1"/>
    <col min="4" max="4" width="5.81640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0" width="11.7265625" style="88" customWidth="1"/>
    <col min="11" max="12" width="10.7265625" style="88" customWidth="1"/>
    <col min="13" max="13" width="10.7265625" style="3" customWidth="1"/>
    <col min="14" max="14" width="9.7265625" style="3" customWidth="1"/>
    <col min="15" max="15" width="8.7265625" style="12" customWidth="1"/>
    <col min="16" max="16" width="14" style="124" customWidth="1"/>
    <col min="17" max="17" width="7.7265625" style="656" customWidth="1"/>
    <col min="18" max="18" width="7.7265625" style="657" customWidth="1"/>
    <col min="19" max="19" width="11.453125" style="637" customWidth="1"/>
    <col min="20" max="20" width="9.81640625" style="640" customWidth="1"/>
    <col min="21" max="21" width="9.81640625" style="658" customWidth="1"/>
    <col min="22" max="22" width="10" style="640" customWidth="1"/>
    <col min="23" max="23" width="9.81640625" style="640" customWidth="1"/>
    <col min="24" max="26" width="9.1796875" style="657"/>
    <col min="27" max="16384" width="9.1796875" style="1"/>
  </cols>
  <sheetData>
    <row r="1" spans="1:26" s="4" customFormat="1" ht="6.75" customHeight="1" thickBot="1">
      <c r="A1" s="274"/>
      <c r="B1" s="274"/>
      <c r="C1" s="275"/>
      <c r="D1" s="276"/>
      <c r="E1" s="275"/>
      <c r="F1" s="275"/>
      <c r="G1" s="275"/>
      <c r="H1" s="275"/>
      <c r="I1" s="275"/>
      <c r="J1" s="277"/>
      <c r="K1" s="277"/>
      <c r="L1" s="277"/>
      <c r="M1" s="278"/>
      <c r="N1" s="278"/>
      <c r="O1" s="279"/>
      <c r="P1" s="280"/>
      <c r="Q1" s="579"/>
      <c r="R1" s="579"/>
      <c r="S1" s="579"/>
      <c r="T1" s="580"/>
      <c r="U1" s="581"/>
      <c r="V1" s="580"/>
      <c r="W1" s="580"/>
      <c r="X1" s="582"/>
      <c r="Y1" s="582"/>
      <c r="Z1" s="582"/>
    </row>
    <row r="2" spans="1:26" s="4" customFormat="1" ht="17.25" customHeight="1" thickBot="1">
      <c r="A2" s="281"/>
      <c r="B2" s="1155" t="s">
        <v>209</v>
      </c>
      <c r="C2" s="1156"/>
      <c r="D2" s="1156"/>
      <c r="E2" s="1156"/>
      <c r="F2" s="1156"/>
      <c r="G2" s="1156"/>
      <c r="H2" s="1156"/>
      <c r="I2" s="1156"/>
      <c r="J2" s="1156"/>
      <c r="K2" s="1156"/>
      <c r="L2" s="1156"/>
      <c r="M2" s="1156"/>
      <c r="N2" s="1156"/>
      <c r="O2" s="1156"/>
      <c r="P2" s="1157"/>
      <c r="Q2" s="579"/>
      <c r="R2" s="579"/>
      <c r="S2" s="583"/>
      <c r="T2" s="584"/>
      <c r="U2" s="585"/>
      <c r="V2" s="580"/>
      <c r="W2" s="580"/>
      <c r="X2" s="582"/>
      <c r="Y2" s="582"/>
      <c r="Z2" s="582"/>
    </row>
    <row r="3" spans="1:26" s="4" customFormat="1" ht="15" customHeight="1">
      <c r="A3" s="281"/>
      <c r="B3" s="282"/>
      <c r="C3" s="283"/>
      <c r="D3" s="283"/>
      <c r="E3" s="283"/>
      <c r="F3" s="283"/>
      <c r="G3" s="283"/>
      <c r="H3" s="1158"/>
      <c r="I3" s="1158"/>
      <c r="J3" s="1159"/>
      <c r="K3" s="1160" t="s">
        <v>39</v>
      </c>
      <c r="L3" s="1161"/>
      <c r="M3" s="284" t="s">
        <v>36</v>
      </c>
      <c r="N3" s="285" t="s">
        <v>37</v>
      </c>
      <c r="O3" s="284" t="s">
        <v>714</v>
      </c>
      <c r="P3" s="286" t="s">
        <v>38</v>
      </c>
      <c r="Q3" s="579"/>
      <c r="R3" s="579"/>
      <c r="S3" s="583"/>
      <c r="T3" s="586"/>
      <c r="U3" s="585"/>
      <c r="V3" s="580"/>
      <c r="W3" s="580"/>
      <c r="X3" s="582"/>
      <c r="Y3" s="582"/>
      <c r="Z3" s="582"/>
    </row>
    <row r="4" spans="1:26" s="4" customFormat="1" ht="17.25" customHeight="1">
      <c r="A4" s="281"/>
      <c r="B4" s="287"/>
      <c r="C4" s="458" t="s">
        <v>5</v>
      </c>
      <c r="D4" s="458"/>
      <c r="E4" s="458"/>
      <c r="F4" s="1169">
        <f>SUMMARY!$E$6</f>
        <v>0</v>
      </c>
      <c r="G4" s="1169"/>
      <c r="H4" s="1169"/>
      <c r="I4" s="1169"/>
      <c r="J4" s="1170"/>
      <c r="K4" s="1162"/>
      <c r="L4" s="1163"/>
      <c r="M4" s="288">
        <f>P84</f>
        <v>0</v>
      </c>
      <c r="N4" s="289">
        <f ca="1">P194</f>
        <v>0</v>
      </c>
      <c r="O4" s="288">
        <f>P279</f>
        <v>0</v>
      </c>
      <c r="P4" s="430">
        <f ca="1">P280</f>
        <v>0</v>
      </c>
      <c r="Q4" s="579"/>
      <c r="R4" s="579"/>
      <c r="S4" s="583"/>
      <c r="T4" s="586"/>
      <c r="U4" s="585"/>
      <c r="V4" s="580"/>
      <c r="W4" s="580"/>
      <c r="X4" s="582"/>
      <c r="Y4" s="582"/>
      <c r="Z4" s="582"/>
    </row>
    <row r="5" spans="1:26" s="4" customFormat="1" ht="27" customHeight="1" thickBot="1">
      <c r="A5" s="281"/>
      <c r="B5" s="290"/>
      <c r="C5" s="1092" t="s">
        <v>18</v>
      </c>
      <c r="D5" s="1092"/>
      <c r="E5" s="1092"/>
      <c r="F5" s="1093"/>
      <c r="G5" s="1164" t="s">
        <v>715</v>
      </c>
      <c r="H5" s="1165"/>
      <c r="I5" s="1165"/>
      <c r="J5" s="1166"/>
      <c r="K5" s="1167" t="s">
        <v>19</v>
      </c>
      <c r="L5" s="1167"/>
      <c r="M5" s="1167"/>
      <c r="N5" s="1167"/>
      <c r="O5" s="1168"/>
      <c r="P5" s="291" t="s">
        <v>98</v>
      </c>
      <c r="Q5" s="579"/>
      <c r="R5" s="579"/>
      <c r="S5" s="583"/>
      <c r="T5" s="586"/>
      <c r="U5" s="585"/>
      <c r="V5" s="580"/>
      <c r="W5" s="580"/>
      <c r="X5" s="582"/>
      <c r="Y5" s="582"/>
      <c r="Z5" s="582"/>
    </row>
    <row r="6" spans="1:26" s="59" customFormat="1" ht="45" customHeight="1" thickBot="1">
      <c r="B6" s="1173" t="s">
        <v>706</v>
      </c>
      <c r="C6" s="1174"/>
      <c r="D6" s="1174"/>
      <c r="E6" s="1174"/>
      <c r="F6" s="1174"/>
      <c r="G6" s="1174"/>
      <c r="H6" s="1174"/>
      <c r="I6" s="1174"/>
      <c r="J6" s="1175"/>
      <c r="K6" s="1116" t="s">
        <v>128</v>
      </c>
      <c r="L6" s="973"/>
      <c r="M6" s="1116" t="s">
        <v>210</v>
      </c>
      <c r="N6" s="1117"/>
      <c r="O6" s="20" t="s">
        <v>129</v>
      </c>
      <c r="P6" s="123" t="s">
        <v>252</v>
      </c>
      <c r="Q6" s="587"/>
      <c r="R6" s="588"/>
      <c r="S6" s="589"/>
      <c r="T6" s="590"/>
      <c r="U6" s="591"/>
      <c r="V6" s="592"/>
      <c r="W6" s="592"/>
      <c r="X6" s="593"/>
      <c r="Y6" s="592"/>
      <c r="Z6" s="592"/>
    </row>
    <row r="7" spans="1:26" s="6" customFormat="1" ht="14.15" customHeight="1" thickBot="1">
      <c r="A7" s="292"/>
      <c r="B7" s="845"/>
      <c r="C7" s="831">
        <v>1</v>
      </c>
      <c r="D7" s="1171" t="s">
        <v>142</v>
      </c>
      <c r="E7" s="1171"/>
      <c r="F7" s="1171"/>
      <c r="G7" s="1171"/>
      <c r="H7" s="1171"/>
      <c r="I7" s="1171"/>
      <c r="J7" s="1171"/>
      <c r="K7" s="1171"/>
      <c r="L7" s="1171"/>
      <c r="M7" s="1171"/>
      <c r="N7" s="1171"/>
      <c r="O7" s="1171"/>
      <c r="P7" s="1172"/>
      <c r="Q7" s="594"/>
      <c r="R7" s="594"/>
      <c r="S7" s="594"/>
      <c r="T7" s="595"/>
      <c r="U7" s="596"/>
      <c r="V7" s="597"/>
      <c r="W7" s="597"/>
      <c r="X7" s="597"/>
      <c r="Y7" s="598"/>
      <c r="Z7" s="598"/>
    </row>
    <row r="8" spans="1:26" s="7" customFormat="1" ht="12" customHeight="1">
      <c r="A8" s="294"/>
      <c r="B8" s="571"/>
      <c r="C8" s="572"/>
      <c r="D8" s="462">
        <v>1.1000000000000001</v>
      </c>
      <c r="E8" s="1153" t="s">
        <v>110</v>
      </c>
      <c r="F8" s="1153"/>
      <c r="G8" s="1153"/>
      <c r="H8" s="1153"/>
      <c r="I8" s="1153"/>
      <c r="J8" s="1154"/>
      <c r="K8" s="1098">
        <v>1</v>
      </c>
      <c r="L8" s="1099"/>
      <c r="M8" s="950"/>
      <c r="N8" s="951"/>
      <c r="O8" s="792" t="str">
        <f t="shared" ref="O8:O17" si="0">IF(M8=0, "  ", IF(M8&lt;0,"Error", IF(M8&gt;0,M8/$M$46)))</f>
        <v xml:space="preserve">  </v>
      </c>
      <c r="P8" s="442" t="str">
        <f>IF(M8=0, " ", IF(M8&lt;0,"Error", IF(M8&gt;0,(M8/$M$46)*K8*45)))</f>
        <v xml:space="preserve"> </v>
      </c>
      <c r="Q8" s="599"/>
      <c r="R8" s="599"/>
      <c r="S8" s="589"/>
      <c r="T8" s="600" t="str">
        <f>IF(N8&lt;&gt;"",N8,"")</f>
        <v/>
      </c>
      <c r="U8" s="601" t="s">
        <v>165</v>
      </c>
      <c r="V8" s="602"/>
      <c r="W8" s="602"/>
      <c r="X8" s="602"/>
      <c r="Y8" s="603"/>
      <c r="Z8" s="603"/>
    </row>
    <row r="9" spans="1:26" ht="12" customHeight="1">
      <c r="A9" s="314"/>
      <c r="B9" s="298"/>
      <c r="C9" s="299"/>
      <c r="D9" s="433" t="s">
        <v>211</v>
      </c>
      <c r="E9" s="952" t="s">
        <v>213</v>
      </c>
      <c r="F9" s="952"/>
      <c r="G9" s="952"/>
      <c r="H9" s="952"/>
      <c r="I9" s="952"/>
      <c r="J9" s="953"/>
      <c r="K9" s="1094">
        <v>0.9</v>
      </c>
      <c r="L9" s="1105"/>
      <c r="M9" s="930"/>
      <c r="N9" s="931"/>
      <c r="O9" s="129" t="str">
        <f t="shared" si="0"/>
        <v xml:space="preserve">  </v>
      </c>
      <c r="P9" s="116" t="str">
        <f>IF(M9=0, " ", IF(M9&lt;0,"Error", IF(M9&gt;0,(M9/$M$46)*K9*45)))</f>
        <v xml:space="preserve"> </v>
      </c>
      <c r="Q9" s="604"/>
      <c r="R9" s="604"/>
      <c r="S9" s="604"/>
      <c r="T9" s="600" t="str">
        <f t="shared" ref="T9:T17" si="1">IF(N9&lt;&gt;"",N9,"")</f>
        <v/>
      </c>
      <c r="U9" s="601" t="s">
        <v>385</v>
      </c>
      <c r="V9" s="580"/>
      <c r="W9" s="602"/>
      <c r="X9" s="602"/>
      <c r="Y9" s="603"/>
      <c r="Z9" s="603"/>
    </row>
    <row r="10" spans="1:26" ht="12" customHeight="1">
      <c r="A10" s="314"/>
      <c r="B10" s="298"/>
      <c r="C10" s="299"/>
      <c r="D10" s="433" t="s">
        <v>212</v>
      </c>
      <c r="E10" s="952" t="s">
        <v>214</v>
      </c>
      <c r="F10" s="952"/>
      <c r="G10" s="952"/>
      <c r="H10" s="952"/>
      <c r="I10" s="952"/>
      <c r="J10" s="953"/>
      <c r="K10" s="1094">
        <v>0.8</v>
      </c>
      <c r="L10" s="1105"/>
      <c r="M10" s="930"/>
      <c r="N10" s="931"/>
      <c r="O10" s="129" t="str">
        <f t="shared" si="0"/>
        <v xml:space="preserve">  </v>
      </c>
      <c r="P10" s="116" t="str">
        <f t="shared" ref="P10:P17" si="2">IF(M10=0, " ", IF(M10&lt;0,"Error", IF(M10&gt;0,(M10/$M$46)*K10*45)))</f>
        <v xml:space="preserve"> </v>
      </c>
      <c r="Q10" s="604"/>
      <c r="R10" s="604"/>
      <c r="S10" s="604"/>
      <c r="T10" s="600" t="str">
        <f>IF(N10&lt;&gt;"",N10,"")</f>
        <v/>
      </c>
      <c r="U10" s="601" t="s">
        <v>166</v>
      </c>
      <c r="V10" s="580"/>
      <c r="W10" s="602"/>
      <c r="X10" s="602"/>
      <c r="Y10" s="603"/>
      <c r="Z10" s="603"/>
    </row>
    <row r="11" spans="1:26" ht="12" customHeight="1">
      <c r="A11" s="314"/>
      <c r="B11" s="298"/>
      <c r="C11" s="299"/>
      <c r="D11" s="433" t="s">
        <v>215</v>
      </c>
      <c r="E11" s="952" t="s">
        <v>217</v>
      </c>
      <c r="F11" s="952"/>
      <c r="G11" s="952"/>
      <c r="H11" s="952"/>
      <c r="I11" s="952"/>
      <c r="J11" s="953"/>
      <c r="K11" s="1094">
        <v>0.85</v>
      </c>
      <c r="L11" s="1105"/>
      <c r="M11" s="930"/>
      <c r="N11" s="931"/>
      <c r="O11" s="129" t="str">
        <f t="shared" si="0"/>
        <v xml:space="preserve">  </v>
      </c>
      <c r="P11" s="116" t="str">
        <f t="shared" si="2"/>
        <v xml:space="preserve"> </v>
      </c>
      <c r="Q11" s="604"/>
      <c r="R11" s="604"/>
      <c r="S11" s="604"/>
      <c r="T11" s="600" t="str">
        <f t="shared" si="1"/>
        <v/>
      </c>
      <c r="U11" s="601" t="s">
        <v>167</v>
      </c>
      <c r="V11" s="580"/>
      <c r="W11" s="602"/>
      <c r="X11" s="602"/>
      <c r="Y11" s="603"/>
      <c r="Z11" s="603"/>
    </row>
    <row r="12" spans="1:26" ht="12" customHeight="1">
      <c r="A12" s="314"/>
      <c r="B12" s="298"/>
      <c r="C12" s="299"/>
      <c r="D12" s="433" t="s">
        <v>216</v>
      </c>
      <c r="E12" s="952" t="s">
        <v>218</v>
      </c>
      <c r="F12" s="952"/>
      <c r="G12" s="952"/>
      <c r="H12" s="952"/>
      <c r="I12" s="952"/>
      <c r="J12" s="953"/>
      <c r="K12" s="1094">
        <v>0.75</v>
      </c>
      <c r="L12" s="1105"/>
      <c r="M12" s="930"/>
      <c r="N12" s="931"/>
      <c r="O12" s="129" t="str">
        <f t="shared" si="0"/>
        <v xml:space="preserve">  </v>
      </c>
      <c r="P12" s="116" t="str">
        <f t="shared" si="2"/>
        <v xml:space="preserve"> </v>
      </c>
      <c r="Q12" s="604"/>
      <c r="R12" s="604"/>
      <c r="S12" s="604"/>
      <c r="T12" s="600" t="str">
        <f>IF(N12&lt;&gt;"",N12,"")</f>
        <v/>
      </c>
      <c r="U12" s="601" t="s">
        <v>168</v>
      </c>
      <c r="V12" s="580"/>
      <c r="W12" s="602"/>
      <c r="X12" s="602"/>
      <c r="Y12" s="603"/>
      <c r="Z12" s="603"/>
    </row>
    <row r="13" spans="1:26" s="7" customFormat="1" ht="12" customHeight="1">
      <c r="A13" s="294"/>
      <c r="B13" s="295"/>
      <c r="C13" s="296"/>
      <c r="D13" s="297">
        <v>1.4</v>
      </c>
      <c r="E13" s="1151" t="s">
        <v>111</v>
      </c>
      <c r="F13" s="1151"/>
      <c r="G13" s="1151"/>
      <c r="H13" s="1151"/>
      <c r="I13" s="1151"/>
      <c r="J13" s="1152"/>
      <c r="K13" s="1094">
        <v>0.9</v>
      </c>
      <c r="L13" s="1105"/>
      <c r="M13" s="930"/>
      <c r="N13" s="931"/>
      <c r="O13" s="129" t="str">
        <f t="shared" si="0"/>
        <v xml:space="preserve">  </v>
      </c>
      <c r="P13" s="116" t="str">
        <f t="shared" si="2"/>
        <v xml:space="preserve"> </v>
      </c>
      <c r="Q13" s="599"/>
      <c r="R13" s="599"/>
      <c r="S13" s="589"/>
      <c r="T13" s="600" t="str">
        <f t="shared" si="1"/>
        <v/>
      </c>
      <c r="U13" s="601" t="s">
        <v>169</v>
      </c>
      <c r="V13" s="602"/>
      <c r="W13" s="602"/>
      <c r="X13" s="602"/>
      <c r="Y13" s="603"/>
      <c r="Z13" s="603"/>
    </row>
    <row r="14" spans="1:26" s="7" customFormat="1" ht="12" customHeight="1">
      <c r="A14" s="294"/>
      <c r="B14" s="295"/>
      <c r="C14" s="296"/>
      <c r="D14" s="297">
        <v>1.5</v>
      </c>
      <c r="E14" s="1151" t="s">
        <v>112</v>
      </c>
      <c r="F14" s="1151"/>
      <c r="G14" s="1151"/>
      <c r="H14" s="1151"/>
      <c r="I14" s="1151"/>
      <c r="J14" s="1152"/>
      <c r="K14" s="1094">
        <v>0.9</v>
      </c>
      <c r="L14" s="1105"/>
      <c r="M14" s="930"/>
      <c r="N14" s="931"/>
      <c r="O14" s="129" t="str">
        <f t="shared" si="0"/>
        <v xml:space="preserve">  </v>
      </c>
      <c r="P14" s="116" t="str">
        <f t="shared" si="2"/>
        <v xml:space="preserve"> </v>
      </c>
      <c r="Q14" s="599"/>
      <c r="R14" s="599"/>
      <c r="S14" s="589"/>
      <c r="T14" s="600" t="str">
        <f t="shared" si="1"/>
        <v/>
      </c>
      <c r="U14" s="601" t="s">
        <v>170</v>
      </c>
      <c r="V14" s="602"/>
      <c r="W14" s="602"/>
      <c r="X14" s="602"/>
      <c r="Y14" s="603"/>
      <c r="Z14" s="603"/>
    </row>
    <row r="15" spans="1:26" s="7" customFormat="1" ht="12" customHeight="1">
      <c r="A15" s="294"/>
      <c r="B15" s="295"/>
      <c r="C15" s="296"/>
      <c r="D15" s="297">
        <v>1.6</v>
      </c>
      <c r="E15" s="1151" t="s">
        <v>113</v>
      </c>
      <c r="F15" s="1151"/>
      <c r="G15" s="1151"/>
      <c r="H15" s="1151"/>
      <c r="I15" s="1151"/>
      <c r="J15" s="1152"/>
      <c r="K15" s="1094">
        <v>0.9</v>
      </c>
      <c r="L15" s="1105"/>
      <c r="M15" s="930"/>
      <c r="N15" s="931"/>
      <c r="O15" s="129" t="str">
        <f t="shared" si="0"/>
        <v xml:space="preserve">  </v>
      </c>
      <c r="P15" s="116" t="str">
        <f t="shared" si="2"/>
        <v xml:space="preserve"> </v>
      </c>
      <c r="Q15" s="599"/>
      <c r="R15" s="599"/>
      <c r="S15" s="589"/>
      <c r="T15" s="600" t="str">
        <f t="shared" si="1"/>
        <v/>
      </c>
      <c r="U15" s="601" t="s">
        <v>171</v>
      </c>
      <c r="V15" s="602"/>
      <c r="W15" s="602"/>
      <c r="X15" s="602"/>
      <c r="Y15" s="603"/>
      <c r="Z15" s="603"/>
    </row>
    <row r="16" spans="1:26" s="7" customFormat="1" ht="12" customHeight="1">
      <c r="A16" s="294"/>
      <c r="B16" s="295"/>
      <c r="C16" s="296"/>
      <c r="D16" s="297">
        <v>1.7</v>
      </c>
      <c r="E16" s="1151" t="s">
        <v>114</v>
      </c>
      <c r="F16" s="1151"/>
      <c r="G16" s="1151"/>
      <c r="H16" s="1151"/>
      <c r="I16" s="1151"/>
      <c r="J16" s="1152"/>
      <c r="K16" s="1094">
        <v>0.7</v>
      </c>
      <c r="L16" s="1105"/>
      <c r="M16" s="930"/>
      <c r="N16" s="931"/>
      <c r="O16" s="129" t="str">
        <f t="shared" si="0"/>
        <v xml:space="preserve">  </v>
      </c>
      <c r="P16" s="116" t="str">
        <f t="shared" si="2"/>
        <v xml:space="preserve"> </v>
      </c>
      <c r="Q16" s="599"/>
      <c r="R16" s="599"/>
      <c r="S16" s="589"/>
      <c r="T16" s="600" t="str">
        <f t="shared" si="1"/>
        <v/>
      </c>
      <c r="U16" s="601" t="s">
        <v>386</v>
      </c>
      <c r="V16" s="602"/>
      <c r="W16" s="602"/>
      <c r="X16" s="602"/>
      <c r="Y16" s="603"/>
      <c r="Z16" s="603"/>
    </row>
    <row r="17" spans="1:26" s="7" customFormat="1" ht="12" customHeight="1" thickBot="1">
      <c r="A17" s="294"/>
      <c r="B17" s="298"/>
      <c r="C17" s="299"/>
      <c r="D17" s="305">
        <v>1.8</v>
      </c>
      <c r="E17" s="1180" t="s">
        <v>115</v>
      </c>
      <c r="F17" s="1180"/>
      <c r="G17" s="1180"/>
      <c r="H17" s="1180"/>
      <c r="I17" s="1180"/>
      <c r="J17" s="1181"/>
      <c r="K17" s="1094">
        <v>0.7</v>
      </c>
      <c r="L17" s="1105"/>
      <c r="M17" s="930"/>
      <c r="N17" s="931"/>
      <c r="O17" s="129" t="str">
        <f t="shared" si="0"/>
        <v xml:space="preserve">  </v>
      </c>
      <c r="P17" s="116" t="str">
        <f t="shared" si="2"/>
        <v xml:space="preserve"> </v>
      </c>
      <c r="Q17" s="599"/>
      <c r="R17" s="599"/>
      <c r="S17" s="589"/>
      <c r="T17" s="600" t="str">
        <f t="shared" si="1"/>
        <v/>
      </c>
      <c r="U17" s="601" t="s">
        <v>172</v>
      </c>
      <c r="V17" s="602"/>
      <c r="W17" s="602"/>
      <c r="X17" s="602"/>
      <c r="Y17" s="603"/>
      <c r="Z17" s="603"/>
    </row>
    <row r="18" spans="1:26" s="7" customFormat="1" ht="12.75" customHeight="1" thickBot="1">
      <c r="A18" s="294"/>
      <c r="B18" s="1141" t="s">
        <v>249</v>
      </c>
      <c r="C18" s="1142"/>
      <c r="D18" s="1142"/>
      <c r="E18" s="1142"/>
      <c r="F18" s="1142"/>
      <c r="G18" s="1142"/>
      <c r="H18" s="1142"/>
      <c r="I18" s="1142"/>
      <c r="J18" s="1142"/>
      <c r="K18" s="1142"/>
      <c r="L18" s="1143"/>
      <c r="M18" s="1144" t="str">
        <f>IF(SUM(M8:M17)=0, " ", SUM(M8:M17))</f>
        <v xml:space="preserve"> </v>
      </c>
      <c r="N18" s="1145"/>
      <c r="O18" s="1146"/>
      <c r="P18" s="1147"/>
      <c r="Q18" s="599"/>
      <c r="R18" s="599"/>
      <c r="S18" s="589"/>
      <c r="T18" s="600"/>
      <c r="U18" s="601"/>
      <c r="V18" s="602"/>
      <c r="W18" s="602"/>
      <c r="X18" s="602"/>
      <c r="Y18" s="603"/>
      <c r="Z18" s="603"/>
    </row>
    <row r="19" spans="1:26" s="7" customFormat="1" ht="12.75" customHeight="1" thickBot="1">
      <c r="A19" s="294"/>
      <c r="B19" s="1148"/>
      <c r="C19" s="1149"/>
      <c r="D19" s="1149"/>
      <c r="E19" s="1149"/>
      <c r="F19" s="1149"/>
      <c r="G19" s="1149"/>
      <c r="H19" s="1149"/>
      <c r="I19" s="1149"/>
      <c r="J19" s="1149"/>
      <c r="K19" s="1149"/>
      <c r="L19" s="1149"/>
      <c r="M19" s="1149"/>
      <c r="N19" s="1149"/>
      <c r="O19" s="1149"/>
      <c r="P19" s="1150"/>
      <c r="Q19" s="599"/>
      <c r="R19" s="599"/>
      <c r="S19" s="589"/>
      <c r="T19" s="600"/>
      <c r="U19" s="601"/>
      <c r="V19" s="602"/>
      <c r="W19" s="602"/>
      <c r="X19" s="602"/>
      <c r="Y19" s="603"/>
      <c r="Z19" s="603"/>
    </row>
    <row r="20" spans="1:26" s="457" customFormat="1" ht="14.15" customHeight="1" thickBot="1">
      <c r="A20" s="456"/>
      <c r="B20" s="847"/>
      <c r="C20" s="848">
        <v>2</v>
      </c>
      <c r="D20" s="1178" t="s">
        <v>406</v>
      </c>
      <c r="E20" s="1178"/>
      <c r="F20" s="1178"/>
      <c r="G20" s="1178"/>
      <c r="H20" s="1178"/>
      <c r="I20" s="1178"/>
      <c r="J20" s="1178"/>
      <c r="K20" s="1178"/>
      <c r="L20" s="1178"/>
      <c r="M20" s="1178"/>
      <c r="N20" s="1178"/>
      <c r="O20" s="1178"/>
      <c r="P20" s="1179"/>
      <c r="Q20" s="605"/>
      <c r="R20" s="605"/>
      <c r="S20" s="606"/>
      <c r="T20" s="607"/>
      <c r="U20" s="608"/>
      <c r="V20" s="609"/>
      <c r="W20" s="609"/>
      <c r="X20" s="609"/>
      <c r="Y20" s="610"/>
      <c r="Z20" s="610"/>
    </row>
    <row r="21" spans="1:26" s="7" customFormat="1" ht="12" customHeight="1">
      <c r="A21" s="294"/>
      <c r="B21" s="571"/>
      <c r="C21" s="572"/>
      <c r="D21" s="462">
        <v>2.1</v>
      </c>
      <c r="E21" s="1153" t="s">
        <v>116</v>
      </c>
      <c r="F21" s="1153"/>
      <c r="G21" s="1153"/>
      <c r="H21" s="1153"/>
      <c r="I21" s="1153"/>
      <c r="J21" s="1154"/>
      <c r="K21" s="1098">
        <v>1</v>
      </c>
      <c r="L21" s="1099"/>
      <c r="M21" s="950"/>
      <c r="N21" s="951"/>
      <c r="O21" s="792" t="str">
        <f>IF(M21=0, "  ", IF(M21&lt;0,"Error", IF(M21&gt;0,M21/$M$46)))</f>
        <v xml:space="preserve">  </v>
      </c>
      <c r="P21" s="442" t="str">
        <f>IF(M21=0, " ", IF(M21&lt;0,"Error", IF(M21&gt;0,(M21/$M$46)*K21*45)))</f>
        <v xml:space="preserve"> </v>
      </c>
      <c r="Q21" s="599"/>
      <c r="R21" s="599"/>
      <c r="S21" s="611"/>
      <c r="T21" s="600" t="str">
        <f>IF(N21&lt;&gt;"",N21,"")</f>
        <v/>
      </c>
      <c r="U21" s="601" t="s">
        <v>173</v>
      </c>
      <c r="V21" s="612"/>
      <c r="W21" s="612"/>
      <c r="X21" s="612"/>
      <c r="Y21" s="612"/>
      <c r="Z21" s="612"/>
    </row>
    <row r="22" spans="1:26" s="7" customFormat="1" ht="12" customHeight="1" thickBot="1">
      <c r="A22" s="294"/>
      <c r="B22" s="298"/>
      <c r="C22" s="299"/>
      <c r="D22" s="300">
        <v>2.2000000000000002</v>
      </c>
      <c r="E22" s="1176" t="s">
        <v>117</v>
      </c>
      <c r="F22" s="1176"/>
      <c r="G22" s="1176"/>
      <c r="H22" s="1176"/>
      <c r="I22" s="1176"/>
      <c r="J22" s="1177"/>
      <c r="K22" s="1094">
        <v>0.95</v>
      </c>
      <c r="L22" s="1105"/>
      <c r="M22" s="930"/>
      <c r="N22" s="931"/>
      <c r="O22" s="129" t="str">
        <f>IF(M22=0, "  ", IF(M22&lt;0,"Error", IF(M22&gt;0,M22/$M$46)))</f>
        <v xml:space="preserve">  </v>
      </c>
      <c r="P22" s="116" t="str">
        <f>IF(M22=0, " ", IF(M22&lt;0,"Error", IF(M22&gt;0,(M22/$M$46)*K22*45)))</f>
        <v xml:space="preserve"> </v>
      </c>
      <c r="Q22" s="599"/>
      <c r="R22" s="599"/>
      <c r="S22" s="611"/>
      <c r="T22" s="600" t="str">
        <f>IF(N22&lt;&gt;"",N22,"")</f>
        <v/>
      </c>
      <c r="U22" s="601" t="s">
        <v>174</v>
      </c>
      <c r="V22" s="612"/>
      <c r="W22" s="612"/>
      <c r="X22" s="612"/>
      <c r="Y22" s="612"/>
      <c r="Z22" s="612"/>
    </row>
    <row r="23" spans="1:26" s="7" customFormat="1" ht="12.75" customHeight="1" thickBot="1">
      <c r="A23" s="294"/>
      <c r="B23" s="1141" t="s">
        <v>250</v>
      </c>
      <c r="C23" s="1142"/>
      <c r="D23" s="1142"/>
      <c r="E23" s="1142"/>
      <c r="F23" s="1142"/>
      <c r="G23" s="1142"/>
      <c r="H23" s="1142"/>
      <c r="I23" s="1142"/>
      <c r="J23" s="1142"/>
      <c r="K23" s="1142"/>
      <c r="L23" s="1143"/>
      <c r="M23" s="1144" t="str">
        <f>IF(SUM(M21:M22)=0, " ", SUM(M21:M22))</f>
        <v xml:space="preserve"> </v>
      </c>
      <c r="N23" s="1145"/>
      <c r="O23" s="1146"/>
      <c r="P23" s="1147"/>
      <c r="Q23" s="599"/>
      <c r="R23" s="599"/>
      <c r="S23" s="611"/>
      <c r="T23" s="600"/>
      <c r="U23" s="601"/>
      <c r="V23" s="612"/>
      <c r="W23" s="612"/>
      <c r="X23" s="612"/>
      <c r="Y23" s="612"/>
      <c r="Z23" s="612"/>
    </row>
    <row r="24" spans="1:26" s="7" customFormat="1" ht="12.75" customHeight="1" thickBot="1">
      <c r="A24" s="294"/>
      <c r="B24" s="1148"/>
      <c r="C24" s="1149"/>
      <c r="D24" s="1149"/>
      <c r="E24" s="1149"/>
      <c r="F24" s="1149"/>
      <c r="G24" s="1149"/>
      <c r="H24" s="1149"/>
      <c r="I24" s="1149"/>
      <c r="J24" s="1149"/>
      <c r="K24" s="1149"/>
      <c r="L24" s="1149"/>
      <c r="M24" s="1149"/>
      <c r="N24" s="1149"/>
      <c r="O24" s="1149"/>
      <c r="P24" s="1150"/>
      <c r="Q24" s="599"/>
      <c r="R24" s="599"/>
      <c r="S24" s="611"/>
      <c r="T24" s="600"/>
      <c r="U24" s="601"/>
      <c r="V24" s="612"/>
      <c r="W24" s="612"/>
      <c r="X24" s="612"/>
      <c r="Y24" s="612"/>
      <c r="Z24" s="612"/>
    </row>
    <row r="25" spans="1:26" s="6" customFormat="1" ht="14.15" customHeight="1" thickBot="1">
      <c r="A25" s="292"/>
      <c r="B25" s="845"/>
      <c r="C25" s="831">
        <v>3</v>
      </c>
      <c r="D25" s="1171" t="s">
        <v>118</v>
      </c>
      <c r="E25" s="1171"/>
      <c r="F25" s="1171"/>
      <c r="G25" s="1171"/>
      <c r="H25" s="1171"/>
      <c r="I25" s="1171"/>
      <c r="J25" s="1171"/>
      <c r="K25" s="1171"/>
      <c r="L25" s="1171"/>
      <c r="M25" s="1171"/>
      <c r="N25" s="1171"/>
      <c r="O25" s="1171"/>
      <c r="P25" s="1172"/>
      <c r="Q25" s="594"/>
      <c r="R25" s="594"/>
      <c r="S25" s="589"/>
      <c r="T25" s="600"/>
      <c r="U25" s="601"/>
      <c r="V25" s="612"/>
      <c r="W25" s="612"/>
      <c r="X25" s="612"/>
      <c r="Y25" s="613"/>
      <c r="Z25" s="613"/>
    </row>
    <row r="26" spans="1:26" ht="12" customHeight="1">
      <c r="A26" s="314"/>
      <c r="B26" s="698"/>
      <c r="C26" s="672"/>
      <c r="D26" s="462" t="s">
        <v>219</v>
      </c>
      <c r="E26" s="948" t="s">
        <v>221</v>
      </c>
      <c r="F26" s="948"/>
      <c r="G26" s="948"/>
      <c r="H26" s="948"/>
      <c r="I26" s="948"/>
      <c r="J26" s="949"/>
      <c r="K26" s="1098">
        <v>0.85</v>
      </c>
      <c r="L26" s="1099"/>
      <c r="M26" s="950"/>
      <c r="N26" s="951"/>
      <c r="O26" s="792" t="str">
        <f t="shared" ref="O26:O31" si="3">IF(M26=0, "  ", IF(M26&lt;0,"Error", IF(M26&gt;0,M26/$M$46)))</f>
        <v xml:space="preserve">  </v>
      </c>
      <c r="P26" s="442" t="str">
        <f t="shared" ref="P26:P31" si="4">IF(M26=0, " ", IF(M26&lt;0,"Error", IF(M26&gt;0,(M26/$M$46)*K26*45)))</f>
        <v xml:space="preserve"> </v>
      </c>
      <c r="Q26" s="604"/>
      <c r="R26" s="604"/>
      <c r="S26" s="604"/>
      <c r="T26" s="600" t="str">
        <f t="shared" ref="T26:T31" si="5">IF(N26&lt;&gt;"",N26,"")</f>
        <v/>
      </c>
      <c r="U26" s="601" t="s">
        <v>387</v>
      </c>
      <c r="V26" s="580"/>
      <c r="W26" s="602"/>
      <c r="X26" s="602"/>
      <c r="Y26" s="603"/>
      <c r="Z26" s="603"/>
    </row>
    <row r="27" spans="1:26" ht="12" customHeight="1">
      <c r="A27" s="314"/>
      <c r="B27" s="298"/>
      <c r="C27" s="299"/>
      <c r="D27" s="297" t="s">
        <v>220</v>
      </c>
      <c r="E27" s="952" t="s">
        <v>222</v>
      </c>
      <c r="F27" s="952"/>
      <c r="G27" s="952"/>
      <c r="H27" s="952"/>
      <c r="I27" s="952"/>
      <c r="J27" s="953"/>
      <c r="K27" s="1094">
        <v>0.75</v>
      </c>
      <c r="L27" s="1105"/>
      <c r="M27" s="930"/>
      <c r="N27" s="931"/>
      <c r="O27" s="129" t="str">
        <f t="shared" si="3"/>
        <v xml:space="preserve">  </v>
      </c>
      <c r="P27" s="116" t="str">
        <f t="shared" si="4"/>
        <v xml:space="preserve"> </v>
      </c>
      <c r="Q27" s="604"/>
      <c r="R27" s="604"/>
      <c r="S27" s="604"/>
      <c r="T27" s="600" t="str">
        <f>IF(N27&lt;&gt;"",N27,"")</f>
        <v/>
      </c>
      <c r="U27" s="601" t="s">
        <v>175</v>
      </c>
      <c r="V27" s="580"/>
      <c r="W27" s="602"/>
      <c r="X27" s="602"/>
      <c r="Y27" s="603"/>
      <c r="Z27" s="603"/>
    </row>
    <row r="28" spans="1:26" ht="12" customHeight="1">
      <c r="A28" s="314"/>
      <c r="B28" s="298"/>
      <c r="C28" s="299"/>
      <c r="D28" s="297" t="s">
        <v>223</v>
      </c>
      <c r="E28" s="952" t="s">
        <v>225</v>
      </c>
      <c r="F28" s="952"/>
      <c r="G28" s="952"/>
      <c r="H28" s="952"/>
      <c r="I28" s="952"/>
      <c r="J28" s="953"/>
      <c r="K28" s="1094">
        <v>0.8</v>
      </c>
      <c r="L28" s="1105"/>
      <c r="M28" s="930"/>
      <c r="N28" s="931"/>
      <c r="O28" s="129" t="str">
        <f t="shared" si="3"/>
        <v xml:space="preserve">  </v>
      </c>
      <c r="P28" s="116" t="str">
        <f t="shared" si="4"/>
        <v xml:space="preserve"> </v>
      </c>
      <c r="Q28" s="604"/>
      <c r="R28" s="604"/>
      <c r="S28" s="604"/>
      <c r="T28" s="600" t="str">
        <f t="shared" si="5"/>
        <v/>
      </c>
      <c r="U28" s="601" t="s">
        <v>388</v>
      </c>
      <c r="V28" s="580"/>
      <c r="W28" s="602"/>
      <c r="X28" s="602"/>
      <c r="Y28" s="603"/>
      <c r="Z28" s="603"/>
    </row>
    <row r="29" spans="1:26" ht="12" customHeight="1">
      <c r="A29" s="314"/>
      <c r="B29" s="298"/>
      <c r="C29" s="299"/>
      <c r="D29" s="297" t="s">
        <v>224</v>
      </c>
      <c r="E29" s="952" t="s">
        <v>226</v>
      </c>
      <c r="F29" s="952"/>
      <c r="G29" s="952"/>
      <c r="H29" s="952"/>
      <c r="I29" s="952"/>
      <c r="J29" s="953"/>
      <c r="K29" s="1094">
        <v>0.7</v>
      </c>
      <c r="L29" s="1105"/>
      <c r="M29" s="930"/>
      <c r="N29" s="931"/>
      <c r="O29" s="129" t="str">
        <f t="shared" si="3"/>
        <v xml:space="preserve">  </v>
      </c>
      <c r="P29" s="116" t="str">
        <f t="shared" si="4"/>
        <v xml:space="preserve"> </v>
      </c>
      <c r="Q29" s="604"/>
      <c r="R29" s="604"/>
      <c r="S29" s="604"/>
      <c r="T29" s="600" t="str">
        <f>IF(N29&lt;&gt;"",N29,"")</f>
        <v/>
      </c>
      <c r="U29" s="601" t="s">
        <v>176</v>
      </c>
      <c r="V29" s="580"/>
      <c r="W29" s="602"/>
      <c r="X29" s="602"/>
      <c r="Y29" s="603"/>
      <c r="Z29" s="603"/>
    </row>
    <row r="30" spans="1:26" s="7" customFormat="1" ht="12" customHeight="1">
      <c r="A30" s="294"/>
      <c r="B30" s="295"/>
      <c r="C30" s="296"/>
      <c r="D30" s="297">
        <v>3.3</v>
      </c>
      <c r="E30" s="1151" t="s">
        <v>227</v>
      </c>
      <c r="F30" s="1151"/>
      <c r="G30" s="1151"/>
      <c r="H30" s="1151"/>
      <c r="I30" s="1151"/>
      <c r="J30" s="1152"/>
      <c r="K30" s="1094">
        <v>0.7</v>
      </c>
      <c r="L30" s="1105"/>
      <c r="M30" s="930"/>
      <c r="N30" s="931"/>
      <c r="O30" s="129" t="str">
        <f t="shared" si="3"/>
        <v xml:space="preserve">  </v>
      </c>
      <c r="P30" s="116" t="str">
        <f t="shared" si="4"/>
        <v xml:space="preserve"> </v>
      </c>
      <c r="Q30" s="599"/>
      <c r="R30" s="599"/>
      <c r="S30" s="589"/>
      <c r="T30" s="600" t="str">
        <f t="shared" si="5"/>
        <v/>
      </c>
      <c r="U30" s="601" t="s">
        <v>177</v>
      </c>
      <c r="V30" s="602"/>
      <c r="W30" s="602"/>
      <c r="X30" s="602"/>
      <c r="Y30" s="603"/>
      <c r="Z30" s="603"/>
    </row>
    <row r="31" spans="1:26" s="7" customFormat="1" ht="12" customHeight="1" thickBot="1">
      <c r="A31" s="294"/>
      <c r="B31" s="295"/>
      <c r="C31" s="296"/>
      <c r="D31" s="297">
        <v>3.4</v>
      </c>
      <c r="E31" s="1151" t="s">
        <v>228</v>
      </c>
      <c r="F31" s="1151"/>
      <c r="G31" s="1151"/>
      <c r="H31" s="1151"/>
      <c r="I31" s="1151"/>
      <c r="J31" s="1152"/>
      <c r="K31" s="1094">
        <v>0.45</v>
      </c>
      <c r="L31" s="1105"/>
      <c r="M31" s="930"/>
      <c r="N31" s="931"/>
      <c r="O31" s="129" t="str">
        <f t="shared" si="3"/>
        <v xml:space="preserve">  </v>
      </c>
      <c r="P31" s="116" t="str">
        <f t="shared" si="4"/>
        <v xml:space="preserve"> </v>
      </c>
      <c r="Q31" s="599"/>
      <c r="R31" s="599"/>
      <c r="S31" s="589"/>
      <c r="T31" s="600" t="str">
        <f t="shared" si="5"/>
        <v/>
      </c>
      <c r="U31" s="601" t="s">
        <v>178</v>
      </c>
      <c r="V31" s="602"/>
      <c r="W31" s="602"/>
      <c r="X31" s="602"/>
      <c r="Y31" s="603"/>
      <c r="Z31" s="603"/>
    </row>
    <row r="32" spans="1:26" s="7" customFormat="1" ht="12.75" customHeight="1" thickBot="1">
      <c r="A32" s="294"/>
      <c r="B32" s="1141" t="s">
        <v>229</v>
      </c>
      <c r="C32" s="1142"/>
      <c r="D32" s="1142"/>
      <c r="E32" s="1142"/>
      <c r="F32" s="1142"/>
      <c r="G32" s="1142"/>
      <c r="H32" s="1142"/>
      <c r="I32" s="1142"/>
      <c r="J32" s="1142"/>
      <c r="K32" s="1142"/>
      <c r="L32" s="1143"/>
      <c r="M32" s="1144" t="str">
        <f>IF(SUM(M26:M31)=0, " ", SUM(M26:M31))</f>
        <v xml:space="preserve"> </v>
      </c>
      <c r="N32" s="1145"/>
      <c r="O32" s="1146"/>
      <c r="P32" s="1147"/>
      <c r="Q32" s="599"/>
      <c r="R32" s="599"/>
      <c r="S32" s="589"/>
      <c r="T32" s="600"/>
      <c r="U32" s="601"/>
      <c r="V32" s="602"/>
      <c r="W32" s="602"/>
      <c r="X32" s="602"/>
      <c r="Y32" s="603"/>
      <c r="Z32" s="603"/>
    </row>
    <row r="33" spans="1:26" s="7" customFormat="1" ht="12.75" customHeight="1" thickBot="1">
      <c r="A33" s="294"/>
      <c r="B33" s="1148"/>
      <c r="C33" s="1149"/>
      <c r="D33" s="1149"/>
      <c r="E33" s="1149"/>
      <c r="F33" s="1149"/>
      <c r="G33" s="1149"/>
      <c r="H33" s="1149"/>
      <c r="I33" s="1149"/>
      <c r="J33" s="1149"/>
      <c r="K33" s="1149"/>
      <c r="L33" s="1149"/>
      <c r="M33" s="1149"/>
      <c r="N33" s="1149"/>
      <c r="O33" s="1149"/>
      <c r="P33" s="1150"/>
      <c r="Q33" s="599"/>
      <c r="R33" s="599"/>
      <c r="S33" s="589"/>
      <c r="T33" s="600"/>
      <c r="U33" s="601"/>
      <c r="V33" s="602"/>
      <c r="W33" s="602"/>
      <c r="X33" s="602"/>
      <c r="Y33" s="603"/>
      <c r="Z33" s="603"/>
    </row>
    <row r="34" spans="1:26" s="6" customFormat="1" ht="14.15" customHeight="1" thickBot="1">
      <c r="A34" s="292"/>
      <c r="B34" s="845"/>
      <c r="C34" s="831">
        <v>4</v>
      </c>
      <c r="D34" s="831" t="s">
        <v>547</v>
      </c>
      <c r="E34" s="834"/>
      <c r="F34" s="834"/>
      <c r="G34" s="834"/>
      <c r="H34" s="834"/>
      <c r="I34" s="834"/>
      <c r="J34" s="834"/>
      <c r="K34" s="834"/>
      <c r="L34" s="841"/>
      <c r="M34" s="841"/>
      <c r="N34" s="842"/>
      <c r="O34" s="843"/>
      <c r="P34" s="846"/>
      <c r="Q34" s="594"/>
      <c r="R34" s="594"/>
      <c r="S34" s="614"/>
      <c r="T34" s="600"/>
      <c r="U34" s="601"/>
      <c r="V34" s="612"/>
      <c r="W34" s="612"/>
      <c r="X34" s="612"/>
      <c r="Y34" s="613"/>
      <c r="Z34" s="613"/>
    </row>
    <row r="35" spans="1:26" s="7" customFormat="1" ht="12" customHeight="1">
      <c r="A35" s="294"/>
      <c r="B35" s="571"/>
      <c r="C35" s="466"/>
      <c r="D35" s="462">
        <v>4.0999999999999996</v>
      </c>
      <c r="E35" s="948" t="s">
        <v>6</v>
      </c>
      <c r="F35" s="948"/>
      <c r="G35" s="948"/>
      <c r="H35" s="948"/>
      <c r="I35" s="948"/>
      <c r="J35" s="949"/>
      <c r="K35" s="1098">
        <v>1</v>
      </c>
      <c r="L35" s="1099"/>
      <c r="M35" s="950"/>
      <c r="N35" s="951"/>
      <c r="O35" s="792" t="str">
        <f>IF(M35=0, "  ", IF(M35&lt;0,"Error", IF(M35&gt;0,M35/$M$46)))</f>
        <v xml:space="preserve">  </v>
      </c>
      <c r="P35" s="442" t="str">
        <f>IF(M35=0, " ", IF(M35&lt;0,"Error", IF(M35&gt;0,(M35/$M$46)*K35*45)))</f>
        <v xml:space="preserve"> </v>
      </c>
      <c r="Q35" s="599"/>
      <c r="R35" s="599"/>
      <c r="S35" s="611"/>
      <c r="T35" s="600" t="str">
        <f>IF(N35&lt;&gt;"",N35,"")</f>
        <v/>
      </c>
      <c r="U35" s="601" t="s">
        <v>180</v>
      </c>
      <c r="V35" s="612"/>
      <c r="W35" s="612"/>
      <c r="X35" s="612"/>
      <c r="Y35" s="612"/>
      <c r="Z35" s="612"/>
    </row>
    <row r="36" spans="1:26" s="7" customFormat="1" ht="12" customHeight="1">
      <c r="A36" s="294"/>
      <c r="B36" s="295"/>
      <c r="C36" s="302"/>
      <c r="D36" s="297">
        <v>4.2</v>
      </c>
      <c r="E36" s="952" t="s">
        <v>119</v>
      </c>
      <c r="F36" s="952"/>
      <c r="G36" s="952"/>
      <c r="H36" s="952"/>
      <c r="I36" s="952"/>
      <c r="J36" s="953"/>
      <c r="K36" s="1094">
        <v>0.95</v>
      </c>
      <c r="L36" s="1105"/>
      <c r="M36" s="930"/>
      <c r="N36" s="931"/>
      <c r="O36" s="129" t="str">
        <f>IF(M36=0, "  ", IF(M36&lt;0,"Error", IF(M36&gt;0,M36/$M$46)))</f>
        <v xml:space="preserve">  </v>
      </c>
      <c r="P36" s="116" t="str">
        <f>IF(M36=0, " ", IF(M36&lt;0,"Error", IF(M36&gt;0,(M36/$M$46)*K36*45)))</f>
        <v xml:space="preserve"> </v>
      </c>
      <c r="Q36" s="599"/>
      <c r="R36" s="599"/>
      <c r="S36" s="611"/>
      <c r="T36" s="600" t="str">
        <f>IF(N36&lt;&gt;"",N36,"")</f>
        <v/>
      </c>
      <c r="U36" s="601" t="s">
        <v>181</v>
      </c>
      <c r="V36" s="612"/>
      <c r="W36" s="612"/>
      <c r="X36" s="612"/>
      <c r="Y36" s="612"/>
      <c r="Z36" s="612"/>
    </row>
    <row r="37" spans="1:26" s="7" customFormat="1" ht="12" customHeight="1">
      <c r="A37" s="294"/>
      <c r="B37" s="295"/>
      <c r="C37" s="302"/>
      <c r="D37" s="297">
        <v>4.3</v>
      </c>
      <c r="E37" s="952" t="s">
        <v>67</v>
      </c>
      <c r="F37" s="952"/>
      <c r="G37" s="952"/>
      <c r="H37" s="952"/>
      <c r="I37" s="952"/>
      <c r="J37" s="953"/>
      <c r="K37" s="1094">
        <v>0.75</v>
      </c>
      <c r="L37" s="1105"/>
      <c r="M37" s="930"/>
      <c r="N37" s="931"/>
      <c r="O37" s="129" t="str">
        <f>IF(M37=0, "  ", IF(M37&lt;0,"Error", IF(M37&gt;0,M37/$M$46)))</f>
        <v xml:space="preserve">  </v>
      </c>
      <c r="P37" s="116" t="str">
        <f>IF(M37=0, " ", IF(M37&lt;0,"Error", IF(M37&gt;0,(M37/$M$46)*K37*45)))</f>
        <v xml:space="preserve"> </v>
      </c>
      <c r="Q37" s="599"/>
      <c r="R37" s="599"/>
      <c r="S37" s="611"/>
      <c r="T37" s="600" t="str">
        <f>IF(N37&lt;&gt;"",N37,"")</f>
        <v/>
      </c>
      <c r="U37" s="601" t="s">
        <v>182</v>
      </c>
      <c r="V37" s="612"/>
      <c r="W37" s="612"/>
      <c r="X37" s="612"/>
      <c r="Y37" s="612"/>
      <c r="Z37" s="612"/>
    </row>
    <row r="38" spans="1:26" s="7" customFormat="1" ht="12" customHeight="1">
      <c r="A38" s="294"/>
      <c r="B38" s="295"/>
      <c r="C38" s="302"/>
      <c r="D38" s="297">
        <v>4.4000000000000004</v>
      </c>
      <c r="E38" s="952" t="s">
        <v>120</v>
      </c>
      <c r="F38" s="952"/>
      <c r="G38" s="952"/>
      <c r="H38" s="952"/>
      <c r="I38" s="952"/>
      <c r="J38" s="953"/>
      <c r="K38" s="1094">
        <v>0.6</v>
      </c>
      <c r="L38" s="1105"/>
      <c r="M38" s="930"/>
      <c r="N38" s="931"/>
      <c r="O38" s="129" t="str">
        <f>IF(M38=0, "  ", IF(M38&lt;0,"Error", IF(M38&gt;0,M38/$M$46)))</f>
        <v xml:space="preserve">  </v>
      </c>
      <c r="P38" s="116" t="str">
        <f>IF(M38=0, " ", IF(M38&lt;0,"Error", IF(M38&gt;0,(M38/$M$46)*K38*45)))</f>
        <v xml:space="preserve"> </v>
      </c>
      <c r="Q38" s="599"/>
      <c r="R38" s="599"/>
      <c r="S38" s="611"/>
      <c r="T38" s="600" t="str">
        <f>IF(N38&lt;&gt;"",N38,"")</f>
        <v/>
      </c>
      <c r="U38" s="601" t="s">
        <v>183</v>
      </c>
      <c r="V38" s="612"/>
      <c r="W38" s="612"/>
      <c r="X38" s="612"/>
      <c r="Y38" s="612"/>
      <c r="Z38" s="612"/>
    </row>
    <row r="39" spans="1:26" s="7" customFormat="1" ht="12" customHeight="1" thickBot="1">
      <c r="A39" s="294"/>
      <c r="B39" s="303"/>
      <c r="C39" s="304"/>
      <c r="D39" s="300">
        <v>4.5</v>
      </c>
      <c r="E39" s="995" t="s">
        <v>121</v>
      </c>
      <c r="F39" s="995"/>
      <c r="G39" s="995"/>
      <c r="H39" s="995"/>
      <c r="I39" s="995"/>
      <c r="J39" s="1026"/>
      <c r="K39" s="1094">
        <v>0.55000000000000004</v>
      </c>
      <c r="L39" s="1105"/>
      <c r="M39" s="930"/>
      <c r="N39" s="931"/>
      <c r="O39" s="129" t="str">
        <f>IF(M39=0, "  ", IF(M39&lt;0,"Error", IF(M39&gt;0,M39/$M$46)))</f>
        <v xml:space="preserve">  </v>
      </c>
      <c r="P39" s="116" t="str">
        <f>IF(M39=0, " ", IF(M39&lt;0,"Error", IF(M39&gt;0,(M39/$M$46)*K39*45)))</f>
        <v xml:space="preserve"> </v>
      </c>
      <c r="Q39" s="599"/>
      <c r="R39" s="599"/>
      <c r="S39" s="599"/>
      <c r="T39" s="600" t="str">
        <f>IF(N39&lt;&gt;"",N39,"")</f>
        <v/>
      </c>
      <c r="U39" s="601" t="s">
        <v>184</v>
      </c>
      <c r="V39" s="612"/>
      <c r="W39" s="612"/>
      <c r="X39" s="612"/>
      <c r="Y39" s="613"/>
      <c r="Z39" s="613"/>
    </row>
    <row r="40" spans="1:26" s="7" customFormat="1" ht="12.75" customHeight="1" thickBot="1">
      <c r="A40" s="294"/>
      <c r="B40" s="1141" t="s">
        <v>230</v>
      </c>
      <c r="C40" s="1142"/>
      <c r="D40" s="1142"/>
      <c r="E40" s="1142"/>
      <c r="F40" s="1142"/>
      <c r="G40" s="1142"/>
      <c r="H40" s="1142"/>
      <c r="I40" s="1142"/>
      <c r="J40" s="1142"/>
      <c r="K40" s="1142"/>
      <c r="L40" s="1143"/>
      <c r="M40" s="1144" t="str">
        <f>IF(SUM(M35:M39)=0, " ", SUM(M35:M39))</f>
        <v xml:space="preserve"> </v>
      </c>
      <c r="N40" s="1145"/>
      <c r="O40" s="1146"/>
      <c r="P40" s="1147"/>
      <c r="Q40" s="599"/>
      <c r="R40" s="599"/>
      <c r="S40" s="599"/>
      <c r="T40" s="600"/>
      <c r="U40" s="601"/>
      <c r="V40" s="612"/>
      <c r="W40" s="612"/>
      <c r="X40" s="612"/>
      <c r="Y40" s="613"/>
      <c r="Z40" s="613"/>
    </row>
    <row r="41" spans="1:26" s="7" customFormat="1" ht="12" customHeight="1" thickBot="1">
      <c r="A41" s="294"/>
      <c r="B41" s="1148"/>
      <c r="C41" s="1149"/>
      <c r="D41" s="1149"/>
      <c r="E41" s="1149"/>
      <c r="F41" s="1149"/>
      <c r="G41" s="1149"/>
      <c r="H41" s="1149"/>
      <c r="I41" s="1149"/>
      <c r="J41" s="1149"/>
      <c r="K41" s="1149"/>
      <c r="L41" s="1149"/>
      <c r="M41" s="1149"/>
      <c r="N41" s="1149"/>
      <c r="O41" s="1149"/>
      <c r="P41" s="1150"/>
      <c r="Q41" s="599"/>
      <c r="R41" s="599"/>
      <c r="S41" s="599"/>
      <c r="T41" s="600"/>
      <c r="U41" s="601"/>
      <c r="V41" s="612"/>
      <c r="W41" s="612"/>
      <c r="X41" s="612"/>
      <c r="Y41" s="613"/>
      <c r="Z41" s="613"/>
    </row>
    <row r="42" spans="1:26" s="7" customFormat="1" ht="14.15" customHeight="1" thickBot="1">
      <c r="A42" s="294"/>
      <c r="B42" s="839"/>
      <c r="C42" s="831">
        <v>5</v>
      </c>
      <c r="D42" s="831" t="s">
        <v>251</v>
      </c>
      <c r="E42" s="840"/>
      <c r="F42" s="840"/>
      <c r="G42" s="840"/>
      <c r="H42" s="840"/>
      <c r="I42" s="840"/>
      <c r="J42" s="840"/>
      <c r="K42" s="840"/>
      <c r="L42" s="841"/>
      <c r="M42" s="841"/>
      <c r="N42" s="842"/>
      <c r="O42" s="843"/>
      <c r="P42" s="844"/>
      <c r="Q42" s="599"/>
      <c r="R42" s="599"/>
      <c r="S42" s="589"/>
      <c r="T42" s="600"/>
      <c r="U42" s="601"/>
      <c r="V42" s="612"/>
      <c r="W42" s="612"/>
      <c r="X42" s="612"/>
      <c r="Y42" s="613"/>
      <c r="Z42" s="613"/>
    </row>
    <row r="43" spans="1:26" s="7" customFormat="1" ht="12" customHeight="1">
      <c r="A43" s="294"/>
      <c r="B43" s="571"/>
      <c r="C43" s="466"/>
      <c r="D43" s="462">
        <v>5.0999999999999996</v>
      </c>
      <c r="E43" s="1033"/>
      <c r="F43" s="1033"/>
      <c r="G43" s="1033"/>
      <c r="H43" s="1033"/>
      <c r="I43" s="1033"/>
      <c r="J43" s="1034"/>
      <c r="K43" s="1139"/>
      <c r="L43" s="1140"/>
      <c r="M43" s="950"/>
      <c r="N43" s="951"/>
      <c r="O43" s="792" t="str">
        <f>IF(M43=0, " ", IF(M43&lt;0,"Error", IF(M43&gt;0,M43/$M$46)))</f>
        <v xml:space="preserve"> </v>
      </c>
      <c r="P43" s="442" t="str">
        <f>IF(OR(M43=0, K43=0), " ", IF(M43&lt;0,"Error", IF(M43&gt;0,(M43/$M$46)*K43*45)))</f>
        <v xml:space="preserve"> </v>
      </c>
      <c r="Q43" s="599"/>
      <c r="R43" s="599"/>
      <c r="S43" s="611"/>
      <c r="T43" s="600" t="str">
        <f>IF(N43&lt;&gt;"",N43,"")</f>
        <v/>
      </c>
      <c r="U43" s="601" t="s">
        <v>185</v>
      </c>
      <c r="V43" s="615"/>
      <c r="W43" s="615"/>
      <c r="X43" s="615"/>
      <c r="Y43" s="615"/>
      <c r="Z43" s="615"/>
    </row>
    <row r="44" spans="1:26" s="7" customFormat="1" ht="12" customHeight="1">
      <c r="A44" s="294"/>
      <c r="B44" s="295"/>
      <c r="C44" s="302"/>
      <c r="D44" s="297">
        <v>5.2</v>
      </c>
      <c r="E44" s="1035"/>
      <c r="F44" s="1035"/>
      <c r="G44" s="1035"/>
      <c r="H44" s="1035"/>
      <c r="I44" s="1035"/>
      <c r="J44" s="1036"/>
      <c r="K44" s="1137"/>
      <c r="L44" s="1138"/>
      <c r="M44" s="930"/>
      <c r="N44" s="931"/>
      <c r="O44" s="129" t="str">
        <f>IF(M44=0, " ", IF(M44&lt;0,"Error", IF(M44&gt;0,M44/$M$46)))</f>
        <v xml:space="preserve"> </v>
      </c>
      <c r="P44" s="116" t="str">
        <f>IF(OR(M44=0, K44=0), " ", IF(M44&lt;0,"Error", IF(M44&gt;0,(M44/$M$46)*K44*45)))</f>
        <v xml:space="preserve"> </v>
      </c>
      <c r="Q44" s="599"/>
      <c r="R44" s="599"/>
      <c r="S44" s="611"/>
      <c r="T44" s="600" t="str">
        <f>IF(N44&lt;&gt;"",N44,"")</f>
        <v/>
      </c>
      <c r="U44" s="601" t="s">
        <v>186</v>
      </c>
      <c r="V44" s="615"/>
      <c r="W44" s="615"/>
      <c r="X44" s="615"/>
      <c r="Y44" s="615"/>
      <c r="Z44" s="615"/>
    </row>
    <row r="45" spans="1:26" s="7" customFormat="1" ht="12" customHeight="1" thickBot="1">
      <c r="A45" s="294"/>
      <c r="B45" s="295"/>
      <c r="C45" s="302"/>
      <c r="D45" s="297">
        <v>5.3</v>
      </c>
      <c r="E45" s="1035"/>
      <c r="F45" s="1035"/>
      <c r="G45" s="1035"/>
      <c r="H45" s="1035"/>
      <c r="I45" s="1035"/>
      <c r="J45" s="1036"/>
      <c r="K45" s="1137"/>
      <c r="L45" s="1138"/>
      <c r="M45" s="930"/>
      <c r="N45" s="931"/>
      <c r="O45" s="129" t="str">
        <f>IF(M45=0, " ", IF(M45&lt;0,"Error", IF(M45&gt;0,M45/$M$46)))</f>
        <v xml:space="preserve"> </v>
      </c>
      <c r="P45" s="116" t="str">
        <f>IF(OR(M45=0, K45=0), " ", IF(M45&lt;0,"Error", IF(M45&gt;0,(M45/$M$46)*K45*45)))</f>
        <v xml:space="preserve"> </v>
      </c>
      <c r="Q45" s="599"/>
      <c r="R45" s="599"/>
      <c r="S45" s="611"/>
      <c r="T45" s="600" t="str">
        <f>IF(N45&lt;&gt;"",N45,"")</f>
        <v/>
      </c>
      <c r="U45" s="601" t="s">
        <v>187</v>
      </c>
      <c r="V45" s="615"/>
      <c r="W45" s="615"/>
      <c r="X45" s="615"/>
      <c r="Y45" s="615"/>
      <c r="Z45" s="615"/>
    </row>
    <row r="46" spans="1:26" s="6" customFormat="1" ht="13.5" customHeight="1" thickBot="1">
      <c r="A46" s="292"/>
      <c r="B46" s="1128" t="s">
        <v>231</v>
      </c>
      <c r="C46" s="1129"/>
      <c r="D46" s="1129"/>
      <c r="E46" s="1129"/>
      <c r="F46" s="1129"/>
      <c r="G46" s="1129"/>
      <c r="H46" s="1129"/>
      <c r="I46" s="1129"/>
      <c r="J46" s="1129"/>
      <c r="K46" s="1130"/>
      <c r="L46" s="1131"/>
      <c r="M46" s="1132" t="str">
        <f>IF(SUM(M18,M23,M32,M40,M43:M45)=0,"",SUM(M18,M23,M32,M40,M43:M45))</f>
        <v/>
      </c>
      <c r="N46" s="1133"/>
      <c r="O46" s="474" t="str">
        <f>IF(SUM(O8:O45)=0, " ", SUM(O8:O45))</f>
        <v xml:space="preserve"> </v>
      </c>
      <c r="P46" s="475"/>
      <c r="Q46" s="594"/>
      <c r="R46" s="594"/>
      <c r="S46" s="599"/>
      <c r="T46" s="616"/>
      <c r="U46" s="617"/>
      <c r="V46" s="618"/>
      <c r="W46" s="618"/>
      <c r="X46" s="618"/>
      <c r="Y46" s="619"/>
      <c r="Z46" s="619"/>
    </row>
    <row r="47" spans="1:26" s="6" customFormat="1" ht="20.149999999999999" customHeight="1" thickBot="1">
      <c r="A47" s="292"/>
      <c r="B47" s="996" t="s">
        <v>548</v>
      </c>
      <c r="C47" s="997"/>
      <c r="D47" s="997"/>
      <c r="E47" s="997"/>
      <c r="F47" s="997"/>
      <c r="G47" s="997"/>
      <c r="H47" s="997"/>
      <c r="I47" s="997"/>
      <c r="J47" s="997"/>
      <c r="K47" s="997"/>
      <c r="L47" s="997"/>
      <c r="M47" s="997"/>
      <c r="N47" s="997"/>
      <c r="O47" s="998"/>
      <c r="P47" s="470">
        <f>SUM(P8:P17,P21:P22,P26:P31,P35:P39,P43:P45)</f>
        <v>0</v>
      </c>
      <c r="Q47" s="594"/>
      <c r="R47" s="594"/>
      <c r="S47" s="620"/>
      <c r="T47" s="621"/>
      <c r="U47" s="617"/>
      <c r="V47" s="618"/>
      <c r="W47" s="618"/>
      <c r="X47" s="618"/>
      <c r="Y47" s="619"/>
      <c r="Z47" s="619"/>
    </row>
    <row r="48" spans="1:26" s="59" customFormat="1" ht="40" customHeight="1" thickBot="1">
      <c r="B48" s="830"/>
      <c r="C48" s="831" t="s">
        <v>253</v>
      </c>
      <c r="D48" s="831"/>
      <c r="E48" s="831"/>
      <c r="F48" s="831"/>
      <c r="G48" s="831"/>
      <c r="H48" s="831"/>
      <c r="I48" s="831"/>
      <c r="J48" s="831"/>
      <c r="K48" s="1134" t="s">
        <v>128</v>
      </c>
      <c r="L48" s="1135"/>
      <c r="M48" s="1134" t="s">
        <v>130</v>
      </c>
      <c r="N48" s="1136"/>
      <c r="O48" s="1135"/>
      <c r="P48" s="836" t="s">
        <v>555</v>
      </c>
      <c r="Q48" s="587"/>
      <c r="R48" s="588"/>
      <c r="S48" s="622"/>
      <c r="T48" s="623"/>
      <c r="U48" s="591"/>
      <c r="V48" s="592"/>
      <c r="W48" s="592"/>
      <c r="X48" s="593"/>
      <c r="Y48" s="592"/>
      <c r="Z48" s="592"/>
    </row>
    <row r="49" spans="1:26" s="7" customFormat="1" ht="28.5" customHeight="1">
      <c r="A49" s="294"/>
      <c r="B49" s="667"/>
      <c r="C49" s="692"/>
      <c r="D49" s="856">
        <v>6.1</v>
      </c>
      <c r="E49" s="1047" t="s">
        <v>549</v>
      </c>
      <c r="F49" s="1046"/>
      <c r="G49" s="1046"/>
      <c r="H49" s="1046"/>
      <c r="I49" s="1046"/>
      <c r="J49" s="1121"/>
      <c r="K49" s="1098">
        <v>0.05</v>
      </c>
      <c r="L49" s="1099"/>
      <c r="M49" s="950"/>
      <c r="N49" s="1104"/>
      <c r="O49" s="951"/>
      <c r="P49" s="442" t="str">
        <f>IF(M49=0, " ", IF(M49&lt;0,"Error", IF(M49&gt;0,(M49/100)*K49*45)))</f>
        <v xml:space="preserve"> </v>
      </c>
      <c r="Q49" s="599"/>
      <c r="R49" s="599"/>
      <c r="S49" s="589"/>
      <c r="T49" s="600" t="str">
        <f>IF(N49&lt;&gt;"",N49,"")</f>
        <v/>
      </c>
      <c r="U49" s="601" t="s">
        <v>191</v>
      </c>
      <c r="V49" s="602"/>
      <c r="W49" s="602"/>
      <c r="X49" s="602"/>
      <c r="Y49" s="603"/>
      <c r="Z49" s="603"/>
    </row>
    <row r="50" spans="1:26" s="7" customFormat="1" ht="12" customHeight="1">
      <c r="A50" s="294"/>
      <c r="B50" s="295"/>
      <c r="C50" s="296"/>
      <c r="D50" s="297">
        <v>6.2</v>
      </c>
      <c r="E50" s="1092" t="s">
        <v>254</v>
      </c>
      <c r="F50" s="1092"/>
      <c r="G50" s="1092"/>
      <c r="H50" s="1092"/>
      <c r="I50" s="1092"/>
      <c r="J50" s="1093"/>
      <c r="K50" s="1094">
        <v>0.05</v>
      </c>
      <c r="L50" s="1105"/>
      <c r="M50" s="930"/>
      <c r="N50" s="1077"/>
      <c r="O50" s="931"/>
      <c r="P50" s="116" t="str">
        <f>IF(M50=0, " ", IF(M50&lt;0,"Error", IF(M50&gt;0,(M50/100)*K50*45)))</f>
        <v xml:space="preserve"> </v>
      </c>
      <c r="Q50" s="599"/>
      <c r="R50" s="599"/>
      <c r="S50" s="589"/>
      <c r="T50" s="600"/>
      <c r="U50" s="601" t="s">
        <v>389</v>
      </c>
      <c r="V50" s="602"/>
      <c r="W50" s="602"/>
      <c r="X50" s="602"/>
      <c r="Y50" s="603"/>
      <c r="Z50" s="603"/>
    </row>
    <row r="51" spans="1:26" s="7" customFormat="1" ht="12" customHeight="1">
      <c r="A51" s="294"/>
      <c r="B51" s="295"/>
      <c r="C51" s="296"/>
      <c r="D51" s="297">
        <v>6.3</v>
      </c>
      <c r="E51" s="1092" t="s">
        <v>255</v>
      </c>
      <c r="F51" s="1092"/>
      <c r="G51" s="1092"/>
      <c r="H51" s="1092"/>
      <c r="I51" s="1092"/>
      <c r="J51" s="1093"/>
      <c r="K51" s="1094">
        <v>0.05</v>
      </c>
      <c r="L51" s="1105"/>
      <c r="M51" s="930"/>
      <c r="N51" s="1077"/>
      <c r="O51" s="931"/>
      <c r="P51" s="116" t="str">
        <f>IF(M51=0, " ", IF(M51&lt;0,"Error", IF(M51&gt;0,(M51/100)*K51*45)))</f>
        <v xml:space="preserve"> </v>
      </c>
      <c r="Q51" s="599"/>
      <c r="R51" s="599"/>
      <c r="S51" s="589"/>
      <c r="T51" s="600"/>
      <c r="U51" s="601" t="s">
        <v>390</v>
      </c>
      <c r="V51" s="602"/>
      <c r="W51" s="602"/>
      <c r="X51" s="602"/>
      <c r="Y51" s="603"/>
      <c r="Z51" s="603"/>
    </row>
    <row r="52" spans="1:26" s="7" customFormat="1" ht="12" customHeight="1" thickBot="1">
      <c r="A52" s="294"/>
      <c r="B52" s="298"/>
      <c r="C52" s="299"/>
      <c r="D52" s="305">
        <v>6.4</v>
      </c>
      <c r="E52" s="1100" t="s">
        <v>256</v>
      </c>
      <c r="F52" s="1100"/>
      <c r="G52" s="1100"/>
      <c r="H52" s="1100"/>
      <c r="I52" s="1100"/>
      <c r="J52" s="1101"/>
      <c r="K52" s="1123">
        <v>0.05</v>
      </c>
      <c r="L52" s="1127"/>
      <c r="M52" s="964"/>
      <c r="N52" s="1089"/>
      <c r="O52" s="965"/>
      <c r="P52" s="469" t="str">
        <f>IF(M52=0, " ", IF(M52&lt;0,"Error", IF(M52&gt;0,(M52/100)*K52*45)))</f>
        <v xml:space="preserve"> </v>
      </c>
      <c r="Q52" s="599"/>
      <c r="R52" s="599"/>
      <c r="S52" s="589"/>
      <c r="T52" s="600"/>
      <c r="U52" s="601" t="s">
        <v>391</v>
      </c>
      <c r="V52" s="602"/>
      <c r="W52" s="602"/>
      <c r="X52" s="602"/>
      <c r="Y52" s="603"/>
      <c r="Z52" s="603"/>
    </row>
    <row r="53" spans="1:26" s="6" customFormat="1" ht="27" customHeight="1" thickBot="1">
      <c r="A53" s="292"/>
      <c r="B53" s="996" t="s">
        <v>550</v>
      </c>
      <c r="C53" s="997"/>
      <c r="D53" s="997"/>
      <c r="E53" s="997"/>
      <c r="F53" s="997"/>
      <c r="G53" s="997"/>
      <c r="H53" s="997"/>
      <c r="I53" s="997"/>
      <c r="J53" s="997"/>
      <c r="K53" s="997"/>
      <c r="L53" s="997"/>
      <c r="M53" s="997"/>
      <c r="N53" s="997"/>
      <c r="O53" s="998"/>
      <c r="P53" s="470">
        <f>IF(SUM(P49:P52)&gt;5,5,(SUM(P49:P52)))</f>
        <v>0</v>
      </c>
      <c r="Q53" s="594"/>
      <c r="R53" s="594"/>
      <c r="S53" s="620"/>
      <c r="T53" s="621"/>
      <c r="U53" s="617"/>
      <c r="V53" s="618"/>
      <c r="W53" s="618"/>
      <c r="X53" s="618"/>
      <c r="Y53" s="619"/>
      <c r="Z53" s="619"/>
    </row>
    <row r="54" spans="1:26" s="6" customFormat="1" ht="27" customHeight="1" thickBot="1">
      <c r="A54" s="292"/>
      <c r="B54" s="1111" t="s">
        <v>551</v>
      </c>
      <c r="C54" s="1112"/>
      <c r="D54" s="1112"/>
      <c r="E54" s="1112"/>
      <c r="F54" s="1112"/>
      <c r="G54" s="1112"/>
      <c r="H54" s="1112"/>
      <c r="I54" s="1112"/>
      <c r="J54" s="1112"/>
      <c r="K54" s="1112"/>
      <c r="L54" s="1112"/>
      <c r="M54" s="1112"/>
      <c r="N54" s="1112"/>
      <c r="O54" s="1113"/>
      <c r="P54" s="460">
        <f>IF((P47+P53)&gt;45,45,(P47+P53))</f>
        <v>0</v>
      </c>
      <c r="Q54" s="594"/>
      <c r="R54" s="594"/>
      <c r="S54" s="620"/>
      <c r="T54" s="621"/>
      <c r="U54" s="617"/>
      <c r="V54" s="618"/>
      <c r="W54" s="618"/>
      <c r="X54" s="618"/>
      <c r="Y54" s="619"/>
      <c r="Z54" s="619"/>
    </row>
    <row r="55" spans="1:26" s="59" customFormat="1" ht="15" customHeight="1">
      <c r="B55" s="1281"/>
      <c r="C55" s="1283" t="s">
        <v>552</v>
      </c>
      <c r="D55" s="1283"/>
      <c r="E55" s="1283"/>
      <c r="F55" s="1283"/>
      <c r="G55" s="1283"/>
      <c r="H55" s="1283"/>
      <c r="I55" s="1283"/>
      <c r="J55" s="1284"/>
      <c r="K55" s="1287" t="s">
        <v>407</v>
      </c>
      <c r="L55" s="1288"/>
      <c r="M55" s="1287" t="s">
        <v>407</v>
      </c>
      <c r="N55" s="1289"/>
      <c r="O55" s="1290"/>
      <c r="P55" s="1297" t="s">
        <v>242</v>
      </c>
      <c r="Q55" s="587"/>
      <c r="R55" s="588"/>
      <c r="S55" s="622"/>
      <c r="T55" s="623"/>
      <c r="U55" s="591"/>
      <c r="V55" s="592"/>
      <c r="W55" s="592"/>
      <c r="X55" s="593"/>
      <c r="Y55" s="592"/>
      <c r="Z55" s="592"/>
    </row>
    <row r="56" spans="1:26" s="59" customFormat="1" ht="15" customHeight="1" thickBot="1">
      <c r="B56" s="1282"/>
      <c r="C56" s="1285"/>
      <c r="D56" s="1285"/>
      <c r="E56" s="1285"/>
      <c r="F56" s="1285"/>
      <c r="G56" s="1285"/>
      <c r="H56" s="1285"/>
      <c r="I56" s="1285"/>
      <c r="J56" s="1286"/>
      <c r="K56" s="838" t="s">
        <v>554</v>
      </c>
      <c r="L56" s="838" t="s">
        <v>553</v>
      </c>
      <c r="M56" s="1291"/>
      <c r="N56" s="1292"/>
      <c r="O56" s="1293"/>
      <c r="P56" s="1298"/>
      <c r="Q56" s="587"/>
      <c r="R56" s="588"/>
      <c r="S56" s="622"/>
      <c r="T56" s="623"/>
      <c r="U56" s="591"/>
      <c r="V56" s="592"/>
      <c r="W56" s="592"/>
      <c r="X56" s="593"/>
      <c r="Y56" s="592"/>
      <c r="Z56" s="592"/>
    </row>
    <row r="57" spans="1:26" s="7" customFormat="1" ht="28.5" customHeight="1" thickBot="1">
      <c r="A57" s="294"/>
      <c r="B57" s="667"/>
      <c r="C57" s="692"/>
      <c r="D57" s="856">
        <v>7.1</v>
      </c>
      <c r="E57" s="1047" t="s">
        <v>556</v>
      </c>
      <c r="F57" s="1046"/>
      <c r="G57" s="1046"/>
      <c r="H57" s="1046"/>
      <c r="I57" s="1046"/>
      <c r="J57" s="1121"/>
      <c r="K57" s="673">
        <v>1</v>
      </c>
      <c r="L57" s="673">
        <v>2</v>
      </c>
      <c r="M57" s="950"/>
      <c r="N57" s="1104"/>
      <c r="O57" s="951"/>
      <c r="P57" s="442" t="str">
        <f>IF(M57&gt;100,"incorrect entry",IF(M57&gt;=80,L57,IF(M57&gt;=65,K57,"")))</f>
        <v/>
      </c>
      <c r="Q57" s="599"/>
      <c r="R57" s="599"/>
      <c r="S57" s="589"/>
      <c r="T57" s="600" t="str">
        <f>IF(N57&lt;&gt;"",N57,"")</f>
        <v/>
      </c>
      <c r="U57" s="601" t="s">
        <v>191</v>
      </c>
      <c r="V57" s="602"/>
      <c r="W57" s="602"/>
      <c r="X57" s="602"/>
      <c r="Y57" s="603"/>
      <c r="Z57" s="603"/>
    </row>
    <row r="58" spans="1:26" s="59" customFormat="1" ht="15" customHeight="1">
      <c r="B58" s="1281"/>
      <c r="C58" s="1283" t="s">
        <v>557</v>
      </c>
      <c r="D58" s="1283"/>
      <c r="E58" s="1283"/>
      <c r="F58" s="1283"/>
      <c r="G58" s="1283"/>
      <c r="H58" s="1283"/>
      <c r="I58" s="1283"/>
      <c r="J58" s="1284"/>
      <c r="K58" s="1287" t="s">
        <v>407</v>
      </c>
      <c r="L58" s="1288"/>
      <c r="M58" s="1287" t="s">
        <v>407</v>
      </c>
      <c r="N58" s="1289"/>
      <c r="O58" s="1290"/>
      <c r="P58" s="1297" t="s">
        <v>242</v>
      </c>
      <c r="Q58" s="587"/>
      <c r="R58" s="588"/>
      <c r="S58" s="622"/>
      <c r="T58" s="623"/>
      <c r="U58" s="591"/>
      <c r="V58" s="592"/>
      <c r="W58" s="592"/>
      <c r="X58" s="593"/>
      <c r="Y58" s="592"/>
      <c r="Z58" s="592"/>
    </row>
    <row r="59" spans="1:26" s="59" customFormat="1" ht="15" customHeight="1" thickBot="1">
      <c r="B59" s="1282"/>
      <c r="C59" s="1285"/>
      <c r="D59" s="1285"/>
      <c r="E59" s="1285"/>
      <c r="F59" s="1285"/>
      <c r="G59" s="1285"/>
      <c r="H59" s="1285"/>
      <c r="I59" s="1285"/>
      <c r="J59" s="1286"/>
      <c r="K59" s="837" t="s">
        <v>558</v>
      </c>
      <c r="L59" s="838" t="s">
        <v>559</v>
      </c>
      <c r="M59" s="1291"/>
      <c r="N59" s="1292"/>
      <c r="O59" s="1293"/>
      <c r="P59" s="1298"/>
      <c r="Q59" s="587"/>
      <c r="R59" s="588"/>
      <c r="S59" s="622"/>
      <c r="T59" s="623"/>
      <c r="U59" s="591"/>
      <c r="V59" s="592"/>
      <c r="W59" s="592"/>
      <c r="X59" s="593"/>
      <c r="Y59" s="592"/>
      <c r="Z59" s="592"/>
    </row>
    <row r="60" spans="1:26" s="7" customFormat="1" ht="12" customHeight="1">
      <c r="A60" s="294"/>
      <c r="B60" s="694"/>
      <c r="C60" s="695"/>
      <c r="D60" s="462">
        <v>8.1</v>
      </c>
      <c r="E60" s="1071" t="s">
        <v>560</v>
      </c>
      <c r="F60" s="1294"/>
      <c r="G60" s="1294"/>
      <c r="H60" s="1294"/>
      <c r="I60" s="1294"/>
      <c r="J60" s="1295"/>
      <c r="K60" s="673">
        <v>1.5</v>
      </c>
      <c r="L60" s="673">
        <v>2</v>
      </c>
      <c r="M60" s="950"/>
      <c r="N60" s="1104"/>
      <c r="O60" s="951"/>
      <c r="P60" s="442" t="str">
        <f>IF(M60&gt;100,"incorrect entry",IF(M60&gt;=90,L60,IF(M60&gt;=70,K60,"")))</f>
        <v/>
      </c>
      <c r="Q60" s="599"/>
      <c r="R60" s="599"/>
      <c r="S60" s="589"/>
      <c r="T60" s="600" t="str">
        <f>IF(N60&lt;&gt;"",N60,"")</f>
        <v/>
      </c>
      <c r="U60" s="601" t="s">
        <v>191</v>
      </c>
      <c r="V60" s="602"/>
      <c r="W60" s="602"/>
      <c r="X60" s="602"/>
      <c r="Y60" s="603"/>
      <c r="Z60" s="603"/>
    </row>
    <row r="61" spans="1:26" s="7" customFormat="1" ht="12" customHeight="1">
      <c r="A61" s="294"/>
      <c r="B61" s="694"/>
      <c r="C61" s="695"/>
      <c r="D61" s="297">
        <v>8.1999999999999993</v>
      </c>
      <c r="E61" s="1071" t="s">
        <v>561</v>
      </c>
      <c r="F61" s="1294"/>
      <c r="G61" s="1294"/>
      <c r="H61" s="1294"/>
      <c r="I61" s="1294"/>
      <c r="J61" s="1295"/>
      <c r="K61" s="673">
        <v>1.5</v>
      </c>
      <c r="L61" s="673">
        <v>2</v>
      </c>
      <c r="M61" s="950"/>
      <c r="N61" s="1104"/>
      <c r="O61" s="951"/>
      <c r="P61" s="442" t="str">
        <f>IF(M61&gt;100,"incorrect entry",IF(M61&gt;=90,L61,IF(M61&gt;=70,K61,"")))</f>
        <v/>
      </c>
      <c r="Q61" s="599"/>
      <c r="R61" s="599"/>
      <c r="S61" s="589"/>
      <c r="T61" s="600" t="str">
        <f>IF(N61&lt;&gt;"",N61,"")</f>
        <v/>
      </c>
      <c r="U61" s="601" t="s">
        <v>191</v>
      </c>
      <c r="V61" s="602"/>
      <c r="W61" s="602"/>
      <c r="X61" s="602"/>
      <c r="Y61" s="603"/>
      <c r="Z61" s="603"/>
    </row>
    <row r="62" spans="1:26" s="7" customFormat="1" ht="12" customHeight="1">
      <c r="A62" s="294"/>
      <c r="B62" s="694"/>
      <c r="C62" s="695"/>
      <c r="D62" s="297" t="s">
        <v>562</v>
      </c>
      <c r="E62" s="1071" t="s">
        <v>243</v>
      </c>
      <c r="F62" s="1294"/>
      <c r="G62" s="1294"/>
      <c r="H62" s="1294"/>
      <c r="I62" s="1294"/>
      <c r="J62" s="1295"/>
      <c r="K62" s="673">
        <v>1.5</v>
      </c>
      <c r="L62" s="673">
        <v>2</v>
      </c>
      <c r="M62" s="950"/>
      <c r="N62" s="1104"/>
      <c r="O62" s="951"/>
      <c r="P62" s="442" t="str">
        <f>IF(M62&gt;100,"incorrect entry",IF(M62&gt;=90,L62,IF(M62&gt;=70,K62,"")))</f>
        <v/>
      </c>
      <c r="Q62" s="599"/>
      <c r="R62" s="599"/>
      <c r="S62" s="589"/>
      <c r="T62" s="600" t="str">
        <f>IF(N62&lt;&gt;"",N62,"")</f>
        <v/>
      </c>
      <c r="U62" s="601" t="s">
        <v>191</v>
      </c>
      <c r="V62" s="602"/>
      <c r="W62" s="602"/>
      <c r="X62" s="602"/>
      <c r="Y62" s="603"/>
      <c r="Z62" s="603"/>
    </row>
    <row r="63" spans="1:26" s="7" customFormat="1" ht="12" customHeight="1" thickBot="1">
      <c r="A63" s="294"/>
      <c r="B63" s="696"/>
      <c r="C63" s="697" t="s">
        <v>563</v>
      </c>
      <c r="D63" s="300" t="s">
        <v>564</v>
      </c>
      <c r="E63" s="1299" t="s">
        <v>124</v>
      </c>
      <c r="F63" s="1300"/>
      <c r="G63" s="1300"/>
      <c r="H63" s="1300"/>
      <c r="I63" s="1300"/>
      <c r="J63" s="1301"/>
      <c r="K63" s="674">
        <v>0.75</v>
      </c>
      <c r="L63" s="674">
        <v>1</v>
      </c>
      <c r="M63" s="932"/>
      <c r="N63" s="1108"/>
      <c r="O63" s="933"/>
      <c r="P63" s="441" t="str">
        <f>IF(M63&gt;100,"incorrect entry",IF(M63&gt;=90,L63,IF(M63&gt;=70,K63,"")))</f>
        <v/>
      </c>
      <c r="Q63" s="599"/>
      <c r="R63" s="599"/>
      <c r="S63" s="589"/>
      <c r="T63" s="600" t="str">
        <f>IF(N63&lt;&gt;"",N63,"")</f>
        <v/>
      </c>
      <c r="U63" s="601" t="s">
        <v>191</v>
      </c>
      <c r="V63" s="602"/>
      <c r="W63" s="602"/>
      <c r="X63" s="602"/>
      <c r="Y63" s="603"/>
      <c r="Z63" s="603"/>
    </row>
    <row r="64" spans="1:26" s="59" customFormat="1" ht="15" customHeight="1">
      <c r="B64" s="1281"/>
      <c r="C64" s="1283" t="s">
        <v>565</v>
      </c>
      <c r="D64" s="1283"/>
      <c r="E64" s="1283"/>
      <c r="F64" s="1283"/>
      <c r="G64" s="1283"/>
      <c r="H64" s="1283"/>
      <c r="I64" s="1283"/>
      <c r="J64" s="1284"/>
      <c r="K64" s="1287" t="s">
        <v>407</v>
      </c>
      <c r="L64" s="1288"/>
      <c r="M64" s="1287" t="s">
        <v>407</v>
      </c>
      <c r="N64" s="1289"/>
      <c r="O64" s="1290"/>
      <c r="P64" s="1297" t="s">
        <v>242</v>
      </c>
      <c r="Q64" s="587"/>
      <c r="R64" s="588"/>
      <c r="S64" s="622"/>
      <c r="T64" s="623"/>
      <c r="U64" s="591"/>
      <c r="V64" s="592"/>
      <c r="W64" s="592"/>
      <c r="X64" s="593"/>
      <c r="Y64" s="592"/>
      <c r="Z64" s="592"/>
    </row>
    <row r="65" spans="1:26" s="59" customFormat="1" ht="15" customHeight="1" thickBot="1">
      <c r="B65" s="1282"/>
      <c r="C65" s="1285"/>
      <c r="D65" s="1285"/>
      <c r="E65" s="1285"/>
      <c r="F65" s="1285"/>
      <c r="G65" s="1285"/>
      <c r="H65" s="1285"/>
      <c r="I65" s="1285"/>
      <c r="J65" s="1286"/>
      <c r="K65" s="837" t="s">
        <v>558</v>
      </c>
      <c r="L65" s="838" t="s">
        <v>559</v>
      </c>
      <c r="M65" s="1291"/>
      <c r="N65" s="1292"/>
      <c r="O65" s="1293"/>
      <c r="P65" s="1298"/>
      <c r="Q65" s="587"/>
      <c r="R65" s="588"/>
      <c r="S65" s="622"/>
      <c r="T65" s="623"/>
      <c r="U65" s="591"/>
      <c r="V65" s="592"/>
      <c r="W65" s="592"/>
      <c r="X65" s="593"/>
      <c r="Y65" s="592"/>
      <c r="Z65" s="592"/>
    </row>
    <row r="66" spans="1:26" s="7" customFormat="1" ht="12" customHeight="1">
      <c r="A66" s="294"/>
      <c r="B66" s="694"/>
      <c r="C66" s="695"/>
      <c r="D66" s="462">
        <v>9.1</v>
      </c>
      <c r="E66" s="1071" t="s">
        <v>567</v>
      </c>
      <c r="F66" s="1294"/>
      <c r="G66" s="1294"/>
      <c r="H66" s="1294"/>
      <c r="I66" s="1294"/>
      <c r="J66" s="1295"/>
      <c r="K66" s="673">
        <v>1.5</v>
      </c>
      <c r="L66" s="673">
        <v>2</v>
      </c>
      <c r="M66" s="950"/>
      <c r="N66" s="1104"/>
      <c r="O66" s="951"/>
      <c r="P66" s="442" t="str">
        <f>IF(M66&gt;100,"incorrect entry",IF(M66&gt;=90,L66,IF(M66&gt;=70,K66,"")))</f>
        <v/>
      </c>
      <c r="Q66" s="599"/>
      <c r="R66" s="599"/>
      <c r="S66" s="589"/>
      <c r="T66" s="600" t="str">
        <f>IF(N66&lt;&gt;"",N66,"")</f>
        <v/>
      </c>
      <c r="U66" s="601" t="s">
        <v>191</v>
      </c>
      <c r="V66" s="602"/>
      <c r="W66" s="602"/>
      <c r="X66" s="602"/>
      <c r="Y66" s="603"/>
      <c r="Z66" s="603"/>
    </row>
    <row r="67" spans="1:26" s="7" customFormat="1" ht="12" customHeight="1">
      <c r="A67" s="294"/>
      <c r="B67" s="694"/>
      <c r="C67" s="695"/>
      <c r="D67" s="297">
        <v>9.1999999999999993</v>
      </c>
      <c r="E67" s="1071" t="s">
        <v>309</v>
      </c>
      <c r="F67" s="1294"/>
      <c r="G67" s="1294"/>
      <c r="H67" s="1294"/>
      <c r="I67" s="1294"/>
      <c r="J67" s="1295"/>
      <c r="K67" s="673">
        <v>1.5</v>
      </c>
      <c r="L67" s="673">
        <v>2</v>
      </c>
      <c r="M67" s="950"/>
      <c r="N67" s="1104"/>
      <c r="O67" s="951"/>
      <c r="P67" s="442" t="str">
        <f>IF(M67&gt;100,"incorrect entry",IF(M67&gt;=90,L67,IF(M67&gt;=70,K67,"")))</f>
        <v/>
      </c>
      <c r="Q67" s="599"/>
      <c r="R67" s="599"/>
      <c r="S67" s="589"/>
      <c r="T67" s="600" t="str">
        <f>IF(N67&lt;&gt;"",N67,"")</f>
        <v/>
      </c>
      <c r="U67" s="601" t="s">
        <v>191</v>
      </c>
      <c r="V67" s="602"/>
      <c r="W67" s="602"/>
      <c r="X67" s="602"/>
      <c r="Y67" s="603"/>
      <c r="Z67" s="603"/>
    </row>
    <row r="68" spans="1:26" s="7" customFormat="1" ht="24" customHeight="1" thickBot="1">
      <c r="A68" s="294"/>
      <c r="B68" s="694"/>
      <c r="C68" s="695"/>
      <c r="D68" s="297">
        <v>9.3000000000000007</v>
      </c>
      <c r="E68" s="1071" t="s">
        <v>568</v>
      </c>
      <c r="F68" s="1294"/>
      <c r="G68" s="1294"/>
      <c r="H68" s="1294"/>
      <c r="I68" s="1294"/>
      <c r="J68" s="1295"/>
      <c r="K68" s="673">
        <v>1.5</v>
      </c>
      <c r="L68" s="673">
        <v>2</v>
      </c>
      <c r="M68" s="950"/>
      <c r="N68" s="1104"/>
      <c r="O68" s="951"/>
      <c r="P68" s="442" t="str">
        <f>IF(M68&gt;100,"incorrect entry",IF(M68&gt;=90,L68,IF(M68&gt;=70,K68,"")))</f>
        <v/>
      </c>
      <c r="Q68" s="599"/>
      <c r="R68" s="599"/>
      <c r="S68" s="589"/>
      <c r="T68" s="600" t="str">
        <f>IF(N68&lt;&gt;"",N68,"")</f>
        <v/>
      </c>
      <c r="U68" s="601" t="s">
        <v>191</v>
      </c>
      <c r="V68" s="602"/>
      <c r="W68" s="602"/>
      <c r="X68" s="602"/>
      <c r="Y68" s="603"/>
      <c r="Z68" s="603"/>
    </row>
    <row r="69" spans="1:26" s="59" customFormat="1" ht="24" customHeight="1" thickBot="1">
      <c r="B69" s="833"/>
      <c r="C69" s="834"/>
      <c r="D69" s="834"/>
      <c r="E69" s="834"/>
      <c r="F69" s="834"/>
      <c r="G69" s="834"/>
      <c r="H69" s="834"/>
      <c r="I69" s="834"/>
      <c r="J69" s="835"/>
      <c r="K69" s="1134" t="s">
        <v>276</v>
      </c>
      <c r="L69" s="1305"/>
      <c r="M69" s="1134" t="s">
        <v>407</v>
      </c>
      <c r="N69" s="1304"/>
      <c r="O69" s="1305"/>
      <c r="P69" s="836" t="s">
        <v>566</v>
      </c>
      <c r="Q69" s="587"/>
      <c r="R69" s="588"/>
      <c r="S69" s="622"/>
      <c r="T69" s="623"/>
      <c r="U69" s="591"/>
      <c r="V69" s="592"/>
      <c r="W69" s="592"/>
      <c r="X69" s="593"/>
      <c r="Y69" s="592"/>
      <c r="Z69" s="592"/>
    </row>
    <row r="70" spans="1:26" s="7" customFormat="1" ht="13.5" customHeight="1">
      <c r="A70" s="294"/>
      <c r="B70" s="698"/>
      <c r="C70" s="672"/>
      <c r="D70" s="699">
        <v>9.4</v>
      </c>
      <c r="E70" s="1096" t="s">
        <v>569</v>
      </c>
      <c r="F70" s="1096"/>
      <c r="G70" s="1096"/>
      <c r="H70" s="1096"/>
      <c r="I70" s="1096"/>
      <c r="J70" s="1097"/>
      <c r="K70" s="1098">
        <v>1</v>
      </c>
      <c r="L70" s="1099"/>
      <c r="M70" s="950"/>
      <c r="N70" s="1104"/>
      <c r="O70" s="951"/>
      <c r="P70" s="442" t="str">
        <f>IF(M70=0, " ", IF(M70&lt;0,"Error", IF(M70&gt;=5,K70,0)))</f>
        <v xml:space="preserve"> </v>
      </c>
      <c r="Q70" s="599"/>
      <c r="R70" s="599"/>
      <c r="S70" s="589"/>
      <c r="T70" s="600"/>
      <c r="U70" s="601" t="s">
        <v>194</v>
      </c>
      <c r="V70" s="602"/>
      <c r="W70" s="602"/>
      <c r="X70" s="602"/>
      <c r="Y70" s="603"/>
      <c r="Z70" s="603"/>
    </row>
    <row r="71" spans="1:26" s="7" customFormat="1" ht="13.5" customHeight="1">
      <c r="A71" s="294"/>
      <c r="B71" s="298"/>
      <c r="C71" s="299"/>
      <c r="D71" s="305">
        <v>9.5</v>
      </c>
      <c r="E71" s="1092" t="s">
        <v>570</v>
      </c>
      <c r="F71" s="1092"/>
      <c r="G71" s="1092"/>
      <c r="H71" s="1092"/>
      <c r="I71" s="1092"/>
      <c r="J71" s="1093"/>
      <c r="K71" s="1094">
        <v>2</v>
      </c>
      <c r="L71" s="1105"/>
      <c r="M71" s="930"/>
      <c r="N71" s="1077"/>
      <c r="O71" s="931"/>
      <c r="P71" s="116" t="str">
        <f>IF(M71=0, " ", IF(M71&lt;0,"Error", IF(M71&gt;=30,K71,0)))</f>
        <v xml:space="preserve"> </v>
      </c>
      <c r="Q71" s="599"/>
      <c r="R71" s="599"/>
      <c r="S71" s="589"/>
      <c r="T71" s="600"/>
      <c r="U71" s="601" t="s">
        <v>395</v>
      </c>
      <c r="V71" s="602"/>
      <c r="W71" s="602"/>
      <c r="X71" s="602"/>
      <c r="Y71" s="603"/>
      <c r="Z71" s="603"/>
    </row>
    <row r="72" spans="1:26" s="7" customFormat="1" ht="13.5" customHeight="1" thickBot="1">
      <c r="A72" s="294"/>
      <c r="B72" s="298"/>
      <c r="C72" s="299"/>
      <c r="D72" s="305">
        <v>9.6</v>
      </c>
      <c r="E72" s="1092" t="s">
        <v>571</v>
      </c>
      <c r="F72" s="1092"/>
      <c r="G72" s="1092"/>
      <c r="H72" s="1092"/>
      <c r="I72" s="1092"/>
      <c r="J72" s="1093"/>
      <c r="K72" s="1106">
        <v>2</v>
      </c>
      <c r="L72" s="1107"/>
      <c r="M72" s="932"/>
      <c r="N72" s="1108"/>
      <c r="O72" s="933"/>
      <c r="P72" s="116" t="str">
        <f>IF(M72=0, " ", IF(M72&lt;0,"Error", IF(M72&gt;=65,K72,0)))</f>
        <v xml:space="preserve"> </v>
      </c>
      <c r="Q72" s="599"/>
      <c r="R72" s="599"/>
      <c r="S72" s="589"/>
      <c r="T72" s="600"/>
      <c r="U72" s="601" t="s">
        <v>396</v>
      </c>
      <c r="V72" s="602"/>
      <c r="W72" s="602"/>
      <c r="X72" s="602"/>
      <c r="Y72" s="603"/>
      <c r="Z72" s="603"/>
    </row>
    <row r="73" spans="1:26" s="59" customFormat="1" ht="45" hidden="1" customHeight="1" thickBot="1">
      <c r="B73" s="60"/>
      <c r="C73" s="1114" t="s">
        <v>257</v>
      </c>
      <c r="D73" s="1114"/>
      <c r="E73" s="1114"/>
      <c r="F73" s="1114"/>
      <c r="G73" s="1114"/>
      <c r="H73" s="1114"/>
      <c r="I73" s="1114"/>
      <c r="J73" s="1115"/>
      <c r="K73" s="1116" t="s">
        <v>276</v>
      </c>
      <c r="L73" s="1117"/>
      <c r="M73" s="1116" t="s">
        <v>376</v>
      </c>
      <c r="N73" s="973"/>
      <c r="O73" s="1117"/>
      <c r="P73" s="123" t="s">
        <v>258</v>
      </c>
      <c r="Q73" s="587"/>
      <c r="R73" s="588"/>
      <c r="S73" s="622"/>
      <c r="T73" s="590"/>
      <c r="U73" s="591"/>
      <c r="V73" s="592"/>
      <c r="W73" s="592"/>
      <c r="X73" s="593"/>
      <c r="Y73" s="592"/>
      <c r="Z73" s="592"/>
    </row>
    <row r="74" spans="1:26" s="7" customFormat="1" ht="13.5" hidden="1" customHeight="1">
      <c r="A74" s="294"/>
      <c r="B74" s="295"/>
      <c r="C74" s="296"/>
      <c r="D74" s="297">
        <v>7.1</v>
      </c>
      <c r="E74" s="1109" t="s">
        <v>498</v>
      </c>
      <c r="F74" s="1109"/>
      <c r="G74" s="1109"/>
      <c r="H74" s="1109"/>
      <c r="I74" s="1109"/>
      <c r="J74" s="1110"/>
      <c r="K74" s="1118">
        <v>3</v>
      </c>
      <c r="L74" s="1119"/>
      <c r="M74" s="1182"/>
      <c r="N74" s="1183"/>
      <c r="O74" s="1184"/>
      <c r="P74" s="116" t="str">
        <f>IF(M74=0, " ", IF(M74&lt;0,"Error", IF(M74&gt;=65,K74,0)))</f>
        <v xml:space="preserve"> </v>
      </c>
      <c r="Q74" s="599"/>
      <c r="R74" s="599"/>
      <c r="S74" s="589"/>
      <c r="T74" s="600" t="str">
        <f>IF(N74&lt;&gt;"",N74,"")</f>
        <v/>
      </c>
      <c r="U74" s="601" t="s">
        <v>192</v>
      </c>
      <c r="V74" s="602"/>
      <c r="W74" s="602"/>
      <c r="X74" s="602"/>
      <c r="Y74" s="603"/>
      <c r="Z74" s="603"/>
    </row>
    <row r="75" spans="1:26" s="7" customFormat="1" ht="13.5" hidden="1" customHeight="1">
      <c r="A75" s="294"/>
      <c r="B75" s="295"/>
      <c r="C75" s="296"/>
      <c r="D75" s="297" t="s">
        <v>259</v>
      </c>
      <c r="E75" s="1092" t="s">
        <v>499</v>
      </c>
      <c r="F75" s="1092"/>
      <c r="G75" s="1092"/>
      <c r="H75" s="1092"/>
      <c r="I75" s="1092"/>
      <c r="J75" s="1093"/>
      <c r="K75" s="1094">
        <v>0.5</v>
      </c>
      <c r="L75" s="1095"/>
      <c r="M75" s="930"/>
      <c r="N75" s="1077"/>
      <c r="O75" s="931"/>
      <c r="P75" s="116" t="str">
        <f>IF(M75=0, " ", IF(M75&lt;0,"Error", IF(M75&gt;=65,K75,0)))</f>
        <v xml:space="preserve"> </v>
      </c>
      <c r="Q75" s="599"/>
      <c r="R75" s="599"/>
      <c r="S75" s="589"/>
      <c r="T75" s="600" t="str">
        <f>IF(N75&lt;&gt;"",N75,"")</f>
        <v/>
      </c>
      <c r="U75" s="601" t="s">
        <v>392</v>
      </c>
      <c r="V75" s="602"/>
      <c r="W75" s="602"/>
      <c r="X75" s="602"/>
      <c r="Y75" s="603"/>
      <c r="Z75" s="603"/>
    </row>
    <row r="76" spans="1:26" s="7" customFormat="1" ht="13.5" hidden="1" customHeight="1">
      <c r="A76" s="294"/>
      <c r="B76" s="298"/>
      <c r="C76" s="299"/>
      <c r="D76" s="305" t="s">
        <v>260</v>
      </c>
      <c r="E76" s="1100" t="s">
        <v>500</v>
      </c>
      <c r="F76" s="1100"/>
      <c r="G76" s="1100"/>
      <c r="H76" s="1100"/>
      <c r="I76" s="1100"/>
      <c r="J76" s="1101"/>
      <c r="K76" s="1094">
        <v>0.5</v>
      </c>
      <c r="L76" s="1095"/>
      <c r="M76" s="930"/>
      <c r="N76" s="1077"/>
      <c r="O76" s="931"/>
      <c r="P76" s="116" t="str">
        <f>IF(M76=0, " ", IF(M76&lt;0,"Error", IF(M76&gt;=65,K76,0)))</f>
        <v xml:space="preserve"> </v>
      </c>
      <c r="Q76" s="599"/>
      <c r="R76" s="599"/>
      <c r="S76" s="589"/>
      <c r="T76" s="600" t="str">
        <f>IF(N76&lt;&gt;"",N76,"")</f>
        <v/>
      </c>
      <c r="U76" s="601" t="s">
        <v>393</v>
      </c>
      <c r="V76" s="602"/>
      <c r="W76" s="602"/>
      <c r="X76" s="602"/>
      <c r="Y76" s="603"/>
      <c r="Z76" s="603"/>
    </row>
    <row r="77" spans="1:26" s="7" customFormat="1" ht="13.5" hidden="1" customHeight="1">
      <c r="A77" s="294"/>
      <c r="B77" s="298"/>
      <c r="C77" s="299"/>
      <c r="D77" s="305" t="s">
        <v>261</v>
      </c>
      <c r="E77" s="1092" t="s">
        <v>501</v>
      </c>
      <c r="F77" s="1092"/>
      <c r="G77" s="1092"/>
      <c r="H77" s="1092"/>
      <c r="I77" s="1092"/>
      <c r="J77" s="1093"/>
      <c r="K77" s="1094">
        <v>2</v>
      </c>
      <c r="L77" s="1095"/>
      <c r="M77" s="930"/>
      <c r="N77" s="1077"/>
      <c r="O77" s="931"/>
      <c r="P77" s="116" t="str">
        <f>IF(M77=0, " ", IF(M77&lt;0,"Error", IF(M77&gt;=65,K77,0)))</f>
        <v xml:space="preserve"> </v>
      </c>
      <c r="Q77" s="599"/>
      <c r="R77" s="599"/>
      <c r="S77" s="589"/>
      <c r="T77" s="600"/>
      <c r="U77" s="601" t="s">
        <v>394</v>
      </c>
      <c r="V77" s="602"/>
      <c r="W77" s="602"/>
      <c r="X77" s="602"/>
      <c r="Y77" s="603"/>
      <c r="Z77" s="603"/>
    </row>
    <row r="78" spans="1:26" s="7" customFormat="1" ht="13.5" hidden="1" customHeight="1" thickBot="1">
      <c r="A78" s="294"/>
      <c r="B78" s="298"/>
      <c r="C78" s="299"/>
      <c r="D78" s="305">
        <v>7.3</v>
      </c>
      <c r="E78" s="1100" t="s">
        <v>490</v>
      </c>
      <c r="F78" s="1100"/>
      <c r="G78" s="1100"/>
      <c r="H78" s="1100"/>
      <c r="I78" s="1100"/>
      <c r="J78" s="1101"/>
      <c r="K78" s="1123">
        <v>2</v>
      </c>
      <c r="L78" s="1124"/>
      <c r="M78" s="964"/>
      <c r="N78" s="1089"/>
      <c r="O78" s="965"/>
      <c r="P78" s="469" t="str">
        <f>IF(M78=0, " ", IF(M78&lt;0,"Error", IF(M78&gt;=65,K78,0)))</f>
        <v xml:space="preserve"> </v>
      </c>
      <c r="Q78" s="599"/>
      <c r="R78" s="599"/>
      <c r="S78" s="589"/>
      <c r="T78" s="600"/>
      <c r="U78" s="601" t="s">
        <v>396</v>
      </c>
      <c r="V78" s="602"/>
      <c r="W78" s="602"/>
      <c r="X78" s="602"/>
      <c r="Y78" s="603"/>
      <c r="Z78" s="603"/>
    </row>
    <row r="79" spans="1:26" s="59" customFormat="1" ht="14.15" customHeight="1" thickBot="1">
      <c r="B79" s="830"/>
      <c r="C79" s="831" t="s">
        <v>572</v>
      </c>
      <c r="D79" s="831"/>
      <c r="E79" s="831"/>
      <c r="F79" s="831"/>
      <c r="G79" s="831"/>
      <c r="H79" s="831"/>
      <c r="I79" s="831"/>
      <c r="J79" s="831"/>
      <c r="K79" s="831"/>
      <c r="L79" s="831"/>
      <c r="M79" s="831"/>
      <c r="N79" s="831"/>
      <c r="O79" s="831"/>
      <c r="P79" s="832"/>
      <c r="Q79" s="587"/>
      <c r="R79" s="588"/>
      <c r="S79" s="622"/>
      <c r="T79" s="590"/>
      <c r="U79" s="591"/>
      <c r="V79" s="592"/>
      <c r="W79" s="592"/>
      <c r="X79" s="593"/>
      <c r="Y79" s="592"/>
      <c r="Z79" s="592"/>
    </row>
    <row r="80" spans="1:26" s="89" customFormat="1" ht="13.5" customHeight="1">
      <c r="A80" s="307"/>
      <c r="B80" s="701"/>
      <c r="C80" s="461"/>
      <c r="D80" s="462">
        <v>10.1</v>
      </c>
      <c r="E80" s="1102"/>
      <c r="F80" s="1102"/>
      <c r="G80" s="1102"/>
      <c r="H80" s="1102"/>
      <c r="I80" s="1102"/>
      <c r="J80" s="1103"/>
      <c r="K80" s="950"/>
      <c r="L80" s="1104"/>
      <c r="M80" s="950"/>
      <c r="N80" s="1104"/>
      <c r="O80" s="951"/>
      <c r="P80" s="574" t="str">
        <f>IF(K80=0,"",K80)</f>
        <v/>
      </c>
      <c r="Q80" s="594"/>
      <c r="R80" s="594"/>
      <c r="S80" s="620"/>
      <c r="T80" s="621"/>
      <c r="U80" s="617"/>
      <c r="V80" s="618"/>
      <c r="W80" s="618"/>
      <c r="X80" s="618"/>
      <c r="Y80" s="619"/>
      <c r="Z80" s="619"/>
    </row>
    <row r="81" spans="1:26" s="89" customFormat="1" ht="13.5" customHeight="1">
      <c r="A81" s="307"/>
      <c r="B81" s="459"/>
      <c r="C81" s="463"/>
      <c r="D81" s="297">
        <v>10.199999999999999</v>
      </c>
      <c r="E81" s="1090"/>
      <c r="F81" s="1090"/>
      <c r="G81" s="1090"/>
      <c r="H81" s="1090"/>
      <c r="I81" s="1090"/>
      <c r="J81" s="1091"/>
      <c r="K81" s="930"/>
      <c r="L81" s="1077"/>
      <c r="M81" s="930"/>
      <c r="N81" s="1077"/>
      <c r="O81" s="931"/>
      <c r="P81" s="464" t="str">
        <f>IF(K81=0,"",K81)</f>
        <v/>
      </c>
      <c r="Q81" s="594"/>
      <c r="R81" s="594"/>
      <c r="S81" s="620"/>
      <c r="T81" s="621"/>
      <c r="U81" s="617"/>
      <c r="V81" s="618"/>
      <c r="W81" s="618"/>
      <c r="X81" s="618"/>
      <c r="Y81" s="619"/>
      <c r="Z81" s="619"/>
    </row>
    <row r="82" spans="1:26" s="89" customFormat="1" ht="13.5" customHeight="1" thickBot="1">
      <c r="A82" s="307"/>
      <c r="B82" s="471"/>
      <c r="C82" s="472"/>
      <c r="D82" s="305">
        <v>10.3</v>
      </c>
      <c r="E82" s="1125"/>
      <c r="F82" s="1125"/>
      <c r="G82" s="1125"/>
      <c r="H82" s="1125"/>
      <c r="I82" s="1125"/>
      <c r="J82" s="1126"/>
      <c r="K82" s="964"/>
      <c r="L82" s="1089"/>
      <c r="M82" s="964"/>
      <c r="N82" s="1089"/>
      <c r="O82" s="965"/>
      <c r="P82" s="473" t="str">
        <f>IF(K82=0,"",K82)</f>
        <v/>
      </c>
      <c r="Q82" s="594"/>
      <c r="R82" s="594"/>
      <c r="S82" s="620"/>
      <c r="T82" s="621"/>
      <c r="U82" s="617"/>
      <c r="V82" s="618"/>
      <c r="W82" s="618"/>
      <c r="X82" s="618"/>
      <c r="Y82" s="619"/>
      <c r="Z82" s="619"/>
    </row>
    <row r="83" spans="1:26" s="6" customFormat="1" ht="27.75" customHeight="1" thickBot="1">
      <c r="A83" s="292"/>
      <c r="B83" s="996" t="s">
        <v>573</v>
      </c>
      <c r="C83" s="997"/>
      <c r="D83" s="997"/>
      <c r="E83" s="997"/>
      <c r="F83" s="997"/>
      <c r="G83" s="997"/>
      <c r="H83" s="997"/>
      <c r="I83" s="997"/>
      <c r="J83" s="997"/>
      <c r="K83" s="997"/>
      <c r="L83" s="997"/>
      <c r="M83" s="997"/>
      <c r="N83" s="997"/>
      <c r="O83" s="998"/>
      <c r="P83" s="470">
        <f>IF(SUM(P57,P60:P63,P66:P68,P70:P72,P80:P82)&gt;5,5,(SUM(P57,P60:P63,P66:P68,P70:P72,P80:P82)))</f>
        <v>0</v>
      </c>
      <c r="Q83" s="594"/>
      <c r="R83" s="594"/>
      <c r="S83" s="620"/>
      <c r="T83" s="621"/>
      <c r="U83" s="617"/>
      <c r="V83" s="618"/>
      <c r="W83" s="618"/>
      <c r="X83" s="618"/>
      <c r="Y83" s="619"/>
      <c r="Z83" s="619"/>
    </row>
    <row r="84" spans="1:26" s="6" customFormat="1" ht="27.75" customHeight="1" thickBot="1">
      <c r="A84" s="292"/>
      <c r="B84" s="996" t="s">
        <v>705</v>
      </c>
      <c r="C84" s="997"/>
      <c r="D84" s="997"/>
      <c r="E84" s="997"/>
      <c r="F84" s="997"/>
      <c r="G84" s="997"/>
      <c r="H84" s="997"/>
      <c r="I84" s="997"/>
      <c r="J84" s="997"/>
      <c r="K84" s="997"/>
      <c r="L84" s="997"/>
      <c r="M84" s="997"/>
      <c r="N84" s="997"/>
      <c r="O84" s="998"/>
      <c r="P84" s="306">
        <f>IF((P54+P83)&gt;45,45,(P54+P83))</f>
        <v>0</v>
      </c>
      <c r="Q84" s="594"/>
      <c r="R84" s="594"/>
      <c r="S84" s="620"/>
      <c r="T84" s="621"/>
      <c r="U84" s="617"/>
      <c r="V84" s="618"/>
      <c r="W84" s="618"/>
      <c r="X84" s="618"/>
      <c r="Y84" s="619"/>
      <c r="Z84" s="619"/>
    </row>
    <row r="85" spans="1:26" s="89" customFormat="1" ht="12" customHeight="1">
      <c r="A85" s="307"/>
      <c r="B85" s="293"/>
      <c r="C85" s="309" t="s">
        <v>408</v>
      </c>
      <c r="D85" s="309"/>
      <c r="E85" s="293"/>
      <c r="F85" s="293"/>
      <c r="G85" s="293"/>
      <c r="H85" s="293"/>
      <c r="I85" s="310"/>
      <c r="J85" s="310"/>
      <c r="K85" s="310"/>
      <c r="L85" s="310"/>
      <c r="M85" s="310"/>
      <c r="N85" s="310"/>
      <c r="O85" s="310"/>
      <c r="P85" s="403"/>
      <c r="Q85" s="594"/>
      <c r="R85" s="594"/>
      <c r="S85" s="620"/>
      <c r="T85" s="621"/>
      <c r="U85" s="617"/>
      <c r="V85" s="618"/>
      <c r="W85" s="618"/>
      <c r="X85" s="618"/>
      <c r="Y85" s="619"/>
      <c r="Z85" s="619"/>
    </row>
    <row r="86" spans="1:26" s="89" customFormat="1" ht="12" hidden="1" customHeight="1">
      <c r="A86" s="307"/>
      <c r="B86" s="293"/>
      <c r="C86" s="327" t="s">
        <v>263</v>
      </c>
      <c r="D86" s="309"/>
      <c r="E86" s="293"/>
      <c r="F86" s="293"/>
      <c r="G86" s="293"/>
      <c r="H86" s="293"/>
      <c r="I86" s="310"/>
      <c r="J86" s="310"/>
      <c r="K86" s="310"/>
      <c r="L86" s="310"/>
      <c r="M86" s="310"/>
      <c r="N86" s="310"/>
      <c r="O86" s="310"/>
      <c r="P86" s="403"/>
      <c r="Q86" s="594"/>
      <c r="R86" s="594"/>
      <c r="S86" s="620"/>
      <c r="T86" s="621"/>
      <c r="U86" s="617"/>
      <c r="V86" s="618"/>
      <c r="W86" s="618"/>
      <c r="X86" s="618"/>
      <c r="Y86" s="619"/>
      <c r="Z86" s="619"/>
    </row>
    <row r="87" spans="1:26" s="89" customFormat="1" ht="12" hidden="1" customHeight="1">
      <c r="A87" s="307"/>
      <c r="B87" s="293"/>
      <c r="C87" s="327" t="s">
        <v>264</v>
      </c>
      <c r="D87" s="309"/>
      <c r="E87" s="293"/>
      <c r="F87" s="293"/>
      <c r="G87" s="293"/>
      <c r="H87" s="293"/>
      <c r="I87" s="310"/>
      <c r="J87" s="310"/>
      <c r="K87" s="310"/>
      <c r="L87" s="310"/>
      <c r="M87" s="310"/>
      <c r="N87" s="310"/>
      <c r="O87" s="310"/>
      <c r="P87" s="403"/>
      <c r="Q87" s="594"/>
      <c r="R87" s="594"/>
      <c r="S87" s="620"/>
      <c r="T87" s="621"/>
      <c r="U87" s="617"/>
      <c r="V87" s="618"/>
      <c r="W87" s="618"/>
      <c r="X87" s="618"/>
      <c r="Y87" s="619"/>
      <c r="Z87" s="619"/>
    </row>
    <row r="88" spans="1:26" s="89" customFormat="1" ht="12" hidden="1" customHeight="1">
      <c r="A88" s="307"/>
      <c r="B88" s="293"/>
      <c r="C88" s="308"/>
      <c r="D88" s="327" t="s">
        <v>265</v>
      </c>
      <c r="E88" s="293"/>
      <c r="F88" s="293"/>
      <c r="G88" s="293"/>
      <c r="H88" s="293"/>
      <c r="I88" s="310"/>
      <c r="J88" s="310"/>
      <c r="K88" s="310"/>
      <c r="L88" s="310"/>
      <c r="M88" s="310"/>
      <c r="N88" s="310"/>
      <c r="O88" s="310"/>
      <c r="P88" s="403"/>
      <c r="Q88" s="594"/>
      <c r="R88" s="594"/>
      <c r="S88" s="620"/>
      <c r="T88" s="621"/>
      <c r="U88" s="617"/>
      <c r="V88" s="618"/>
      <c r="W88" s="618"/>
      <c r="X88" s="618"/>
      <c r="Y88" s="619"/>
      <c r="Z88" s="619"/>
    </row>
    <row r="89" spans="1:26" s="89" customFormat="1" ht="12" hidden="1" customHeight="1">
      <c r="A89" s="307"/>
      <c r="B89" s="293"/>
      <c r="C89" s="308"/>
      <c r="D89" s="327" t="s">
        <v>266</v>
      </c>
      <c r="E89" s="293"/>
      <c r="F89" s="293"/>
      <c r="G89" s="293"/>
      <c r="H89" s="293"/>
      <c r="I89" s="310"/>
      <c r="J89" s="310"/>
      <c r="K89" s="310"/>
      <c r="L89" s="310"/>
      <c r="M89" s="310"/>
      <c r="N89" s="310"/>
      <c r="O89" s="310"/>
      <c r="P89" s="403"/>
      <c r="Q89" s="594"/>
      <c r="R89" s="594"/>
      <c r="S89" s="620"/>
      <c r="T89" s="621"/>
      <c r="U89" s="617"/>
      <c r="V89" s="618"/>
      <c r="W89" s="618"/>
      <c r="X89" s="618"/>
      <c r="Y89" s="619"/>
      <c r="Z89" s="619"/>
    </row>
    <row r="90" spans="1:26" s="89" customFormat="1" ht="12" hidden="1" customHeight="1">
      <c r="A90" s="307"/>
      <c r="B90" s="293"/>
      <c r="C90" s="308"/>
      <c r="D90" s="327" t="s">
        <v>267</v>
      </c>
      <c r="E90" s="293"/>
      <c r="F90" s="293"/>
      <c r="G90" s="293"/>
      <c r="H90" s="293"/>
      <c r="I90" s="310"/>
      <c r="J90" s="310"/>
      <c r="K90" s="310"/>
      <c r="L90" s="310"/>
      <c r="M90" s="310"/>
      <c r="N90" s="310"/>
      <c r="O90" s="310"/>
      <c r="P90" s="403"/>
      <c r="Q90" s="594"/>
      <c r="R90" s="594"/>
      <c r="S90" s="620"/>
      <c r="T90" s="621"/>
      <c r="U90" s="617"/>
      <c r="V90" s="618"/>
      <c r="W90" s="618"/>
      <c r="X90" s="618"/>
      <c r="Y90" s="619"/>
      <c r="Z90" s="619"/>
    </row>
    <row r="91" spans="1:26" s="89" customFormat="1" ht="12" hidden="1" customHeight="1">
      <c r="A91" s="307"/>
      <c r="B91" s="293"/>
      <c r="C91" s="308"/>
      <c r="D91" s="327" t="s">
        <v>268</v>
      </c>
      <c r="E91" s="293"/>
      <c r="F91" s="293"/>
      <c r="G91" s="293"/>
      <c r="H91" s="293"/>
      <c r="I91" s="310"/>
      <c r="J91" s="310"/>
      <c r="K91" s="310"/>
      <c r="L91" s="310"/>
      <c r="M91" s="310"/>
      <c r="N91" s="310"/>
      <c r="O91" s="310"/>
      <c r="P91" s="403"/>
      <c r="Q91" s="594"/>
      <c r="R91" s="594"/>
      <c r="S91" s="620"/>
      <c r="T91" s="621"/>
      <c r="U91" s="617"/>
      <c r="V91" s="618"/>
      <c r="W91" s="618"/>
      <c r="X91" s="618"/>
      <c r="Y91" s="619"/>
      <c r="Z91" s="619"/>
    </row>
    <row r="92" spans="1:26" s="89" customFormat="1" ht="12" hidden="1" customHeight="1">
      <c r="A92" s="307"/>
      <c r="B92" s="293"/>
      <c r="C92" s="327" t="s">
        <v>269</v>
      </c>
      <c r="D92" s="309"/>
      <c r="E92" s="293"/>
      <c r="F92" s="293"/>
      <c r="G92" s="293"/>
      <c r="H92" s="293"/>
      <c r="I92" s="310"/>
      <c r="J92" s="310"/>
      <c r="K92" s="310"/>
      <c r="L92" s="310"/>
      <c r="M92" s="310"/>
      <c r="N92" s="310"/>
      <c r="O92" s="310"/>
      <c r="P92" s="403"/>
      <c r="Q92" s="594"/>
      <c r="R92" s="594"/>
      <c r="S92" s="620"/>
      <c r="T92" s="621"/>
      <c r="U92" s="617"/>
      <c r="V92" s="618"/>
      <c r="W92" s="618"/>
      <c r="X92" s="618"/>
      <c r="Y92" s="619"/>
      <c r="Z92" s="619"/>
    </row>
    <row r="93" spans="1:26" s="89" customFormat="1" ht="12" hidden="1" customHeight="1">
      <c r="A93" s="307"/>
      <c r="B93" s="293"/>
      <c r="C93" s="327" t="s">
        <v>270</v>
      </c>
      <c r="D93" s="309"/>
      <c r="E93" s="293"/>
      <c r="F93" s="293"/>
      <c r="G93" s="293"/>
      <c r="H93" s="293"/>
      <c r="I93" s="310"/>
      <c r="J93" s="310"/>
      <c r="K93" s="310"/>
      <c r="L93" s="310"/>
      <c r="M93" s="310"/>
      <c r="N93" s="310"/>
      <c r="O93" s="310"/>
      <c r="P93" s="403"/>
      <c r="Q93" s="594"/>
      <c r="R93" s="594"/>
      <c r="S93" s="620"/>
      <c r="T93" s="621"/>
      <c r="U93" s="617"/>
      <c r="V93" s="618"/>
      <c r="W93" s="618"/>
      <c r="X93" s="618"/>
      <c r="Y93" s="619"/>
      <c r="Z93" s="619"/>
    </row>
    <row r="94" spans="1:26" s="89" customFormat="1" ht="7.5" customHeight="1">
      <c r="A94" s="307"/>
      <c r="B94" s="293"/>
      <c r="C94" s="308"/>
      <c r="D94" s="309"/>
      <c r="E94" s="293"/>
      <c r="F94" s="293"/>
      <c r="G94" s="293"/>
      <c r="H94" s="293"/>
      <c r="I94" s="310"/>
      <c r="J94" s="310"/>
      <c r="K94" s="310"/>
      <c r="L94" s="310"/>
      <c r="M94" s="310"/>
      <c r="N94" s="310"/>
      <c r="O94" s="310"/>
      <c r="P94" s="403"/>
      <c r="Q94" s="594"/>
      <c r="R94" s="594"/>
      <c r="S94" s="620"/>
      <c r="T94" s="621"/>
      <c r="U94" s="617"/>
      <c r="V94" s="618"/>
      <c r="W94" s="618"/>
      <c r="X94" s="624"/>
      <c r="Y94" s="624"/>
      <c r="Z94" s="624"/>
    </row>
    <row r="95" spans="1:26" s="52" customFormat="1" ht="7.5" customHeight="1" thickBot="1">
      <c r="A95" s="293"/>
      <c r="B95" s="293"/>
      <c r="C95" s="308"/>
      <c r="D95" s="309"/>
      <c r="E95" s="293"/>
      <c r="F95" s="293"/>
      <c r="G95" s="293"/>
      <c r="H95" s="293"/>
      <c r="I95" s="310"/>
      <c r="J95" s="310"/>
      <c r="K95" s="310"/>
      <c r="L95" s="310"/>
      <c r="M95" s="310"/>
      <c r="N95" s="310"/>
      <c r="O95" s="310"/>
      <c r="P95" s="311"/>
      <c r="Q95" s="594"/>
      <c r="R95" s="594"/>
      <c r="S95" s="620"/>
      <c r="T95" s="621"/>
      <c r="U95" s="617"/>
      <c r="V95" s="618"/>
      <c r="W95" s="618"/>
      <c r="X95" s="625"/>
      <c r="Y95" s="625"/>
      <c r="Z95" s="625"/>
    </row>
    <row r="96" spans="1:26" s="4" customFormat="1" ht="15" customHeight="1">
      <c r="A96" s="281"/>
      <c r="B96" s="282"/>
      <c r="C96" s="312"/>
      <c r="D96" s="312"/>
      <c r="E96" s="312"/>
      <c r="F96" s="312"/>
      <c r="G96" s="312"/>
      <c r="H96" s="1083"/>
      <c r="I96" s="1083"/>
      <c r="J96" s="1083"/>
      <c r="K96" s="1084"/>
      <c r="L96" s="1081" t="s">
        <v>39</v>
      </c>
      <c r="M96" s="284" t="s">
        <v>36</v>
      </c>
      <c r="N96" s="285" t="s">
        <v>37</v>
      </c>
      <c r="O96" s="284" t="s">
        <v>714</v>
      </c>
      <c r="P96" s="286" t="s">
        <v>38</v>
      </c>
      <c r="Q96" s="597"/>
      <c r="R96" s="598"/>
      <c r="S96" s="603"/>
      <c r="T96" s="626"/>
      <c r="U96" s="601"/>
      <c r="V96" s="627"/>
      <c r="W96" s="579"/>
      <c r="X96" s="582"/>
      <c r="Y96" s="582"/>
      <c r="Z96" s="582"/>
    </row>
    <row r="97" spans="1:26" s="4" customFormat="1" ht="21" customHeight="1">
      <c r="A97" s="281"/>
      <c r="B97" s="287"/>
      <c r="C97" s="466" t="s">
        <v>5</v>
      </c>
      <c r="D97" s="466"/>
      <c r="E97" s="466"/>
      <c r="F97" s="1078">
        <f>SUMMARY!$E$6</f>
        <v>0</v>
      </c>
      <c r="G97" s="1078"/>
      <c r="H97" s="1078"/>
      <c r="I97" s="1078"/>
      <c r="J97" s="1078"/>
      <c r="K97" s="465"/>
      <c r="L97" s="1082"/>
      <c r="M97" s="288">
        <f>P84</f>
        <v>0</v>
      </c>
      <c r="N97" s="289">
        <f ca="1">P194</f>
        <v>0</v>
      </c>
      <c r="O97" s="288">
        <f>P279</f>
        <v>0</v>
      </c>
      <c r="P97" s="313">
        <f ca="1">P280</f>
        <v>0</v>
      </c>
      <c r="Q97" s="594"/>
      <c r="R97" s="625"/>
      <c r="S97" s="625"/>
      <c r="T97" s="595"/>
      <c r="U97" s="628"/>
      <c r="V97" s="627"/>
      <c r="W97" s="579"/>
      <c r="X97" s="582"/>
      <c r="Y97" s="582"/>
      <c r="Z97" s="582"/>
    </row>
    <row r="98" spans="1:26" s="4" customFormat="1" ht="27" customHeight="1" thickBot="1">
      <c r="A98" s="281"/>
      <c r="B98" s="380" t="s">
        <v>232</v>
      </c>
      <c r="C98" s="1187" t="s">
        <v>18</v>
      </c>
      <c r="D98" s="1187"/>
      <c r="E98" s="1187"/>
      <c r="F98" s="1187"/>
      <c r="G98" s="1085" t="str">
        <f>G5</f>
        <v>01</v>
      </c>
      <c r="H98" s="1086"/>
      <c r="I98" s="304"/>
      <c r="J98" s="1120"/>
      <c r="K98" s="1120"/>
      <c r="L98" s="1120"/>
      <c r="M98" s="1120"/>
      <c r="N98" s="1120"/>
      <c r="O98" s="1120"/>
      <c r="P98" s="381"/>
      <c r="Q98" s="579"/>
      <c r="R98" s="579"/>
      <c r="S98" s="620"/>
      <c r="T98" s="629"/>
      <c r="U98" s="585"/>
      <c r="V98" s="630"/>
      <c r="W98" s="630"/>
      <c r="X98" s="582"/>
      <c r="Y98" s="582"/>
      <c r="Z98" s="582"/>
    </row>
    <row r="99" spans="1:26" ht="63.75" customHeight="1" thickBot="1">
      <c r="A99" s="314"/>
      <c r="B99" s="315"/>
      <c r="C99" s="1122" t="s">
        <v>707</v>
      </c>
      <c r="D99" s="1122"/>
      <c r="E99" s="1122"/>
      <c r="F99" s="1122"/>
      <c r="G99" s="1122"/>
      <c r="H99" s="1122"/>
      <c r="I99" s="1122"/>
      <c r="J99" s="22" t="s">
        <v>128</v>
      </c>
      <c r="K99" s="1079" t="s">
        <v>233</v>
      </c>
      <c r="L99" s="1080"/>
      <c r="M99" s="1079" t="s">
        <v>234</v>
      </c>
      <c r="N99" s="1080"/>
      <c r="O99" s="21" t="s">
        <v>235</v>
      </c>
      <c r="P99" s="316" t="s">
        <v>236</v>
      </c>
      <c r="Q99" s="604"/>
      <c r="R99" s="604"/>
      <c r="S99" s="631"/>
      <c r="T99" s="600"/>
      <c r="U99" s="601"/>
      <c r="V99" s="612"/>
      <c r="W99" s="612"/>
      <c r="X99" s="612"/>
      <c r="Y99" s="613"/>
      <c r="Z99" s="613"/>
    </row>
    <row r="100" spans="1:26" ht="18" customHeight="1" thickBot="1">
      <c r="A100" s="314"/>
      <c r="B100" s="787"/>
      <c r="C100" s="788">
        <v>1</v>
      </c>
      <c r="D100" s="1059" t="s">
        <v>457</v>
      </c>
      <c r="E100" s="1059"/>
      <c r="F100" s="1059"/>
      <c r="G100" s="1059"/>
      <c r="H100" s="1059"/>
      <c r="I100" s="1059"/>
      <c r="J100" s="1059"/>
      <c r="K100" s="1059"/>
      <c r="L100" s="1059"/>
      <c r="M100" s="1059"/>
      <c r="N100" s="1059"/>
      <c r="O100" s="1059"/>
      <c r="P100" s="1060"/>
      <c r="Q100" s="604"/>
      <c r="R100" s="604"/>
      <c r="S100" s="631"/>
      <c r="T100" s="600"/>
      <c r="U100" s="601"/>
      <c r="V100" s="612"/>
      <c r="W100" s="612"/>
      <c r="X100" s="612"/>
      <c r="Y100" s="613"/>
      <c r="Z100" s="613"/>
    </row>
    <row r="101" spans="1:26" ht="40" customHeight="1" thickBot="1">
      <c r="A101" s="314"/>
      <c r="B101" s="801"/>
      <c r="C101" s="802"/>
      <c r="D101" s="857">
        <v>1.1000000000000001</v>
      </c>
      <c r="E101" s="1087" t="s">
        <v>574</v>
      </c>
      <c r="F101" s="1087"/>
      <c r="G101" s="1087"/>
      <c r="H101" s="1087"/>
      <c r="I101" s="1088"/>
      <c r="J101" s="778">
        <v>1</v>
      </c>
      <c r="K101" s="1188"/>
      <c r="L101" s="1189"/>
      <c r="M101" s="950"/>
      <c r="N101" s="951"/>
      <c r="O101" s="792" t="str">
        <f>IF(OR(K101&lt;0,M101&lt;0), "Error", IF(OR(AND(K101=0,M101=0), K101=" ",M101=" "), " ", (K101+M101)/($K$129+$M$129)))</f>
        <v xml:space="preserve"> </v>
      </c>
      <c r="P101" s="442" t="str">
        <f>IF(OR(K101&lt;0,M101&lt;0), "Error", IF(OR(AND(K101=0,M101=0),K101=" ",M101=" "), " ", (K101+M101)/($K$129+$M$129)*J101*40))</f>
        <v xml:space="preserve"> </v>
      </c>
      <c r="Q101" s="632"/>
      <c r="R101" s="632"/>
      <c r="S101" s="633"/>
      <c r="T101" s="600" t="str">
        <f>IF(N101&lt;&gt;"",N101,"")</f>
        <v/>
      </c>
      <c r="U101" s="601" t="s">
        <v>165</v>
      </c>
      <c r="V101" s="600" t="str">
        <f>IF(ISNUMBER(P101),P101,"0.00")</f>
        <v>0.00</v>
      </c>
      <c r="W101" s="612"/>
      <c r="X101" s="612"/>
      <c r="Y101" s="612"/>
      <c r="Z101" s="612"/>
    </row>
    <row r="102" spans="1:26" ht="18" customHeight="1" thickBot="1">
      <c r="A102" s="314"/>
      <c r="B102" s="787"/>
      <c r="C102" s="788">
        <v>2</v>
      </c>
      <c r="D102" s="1059" t="s">
        <v>122</v>
      </c>
      <c r="E102" s="1059"/>
      <c r="F102" s="1059"/>
      <c r="G102" s="1059"/>
      <c r="H102" s="1059"/>
      <c r="I102" s="1059"/>
      <c r="J102" s="1059"/>
      <c r="K102" s="1059"/>
      <c r="L102" s="1059"/>
      <c r="M102" s="1059"/>
      <c r="N102" s="1059"/>
      <c r="O102" s="1059"/>
      <c r="P102" s="1060"/>
      <c r="Q102" s="604"/>
      <c r="R102" s="604"/>
      <c r="S102" s="631"/>
      <c r="T102" s="600"/>
      <c r="U102" s="601"/>
      <c r="V102" s="612"/>
      <c r="W102" s="612"/>
      <c r="X102" s="612"/>
      <c r="Y102" s="613"/>
      <c r="Z102" s="613"/>
    </row>
    <row r="103" spans="1:26" ht="16" customHeight="1">
      <c r="A103" s="314"/>
      <c r="B103" s="698"/>
      <c r="C103" s="672"/>
      <c r="D103" s="800">
        <v>2.1</v>
      </c>
      <c r="E103" s="948" t="s">
        <v>446</v>
      </c>
      <c r="F103" s="948"/>
      <c r="G103" s="948"/>
      <c r="H103" s="948"/>
      <c r="I103" s="948"/>
      <c r="J103" s="778">
        <v>1</v>
      </c>
      <c r="K103" s="1185"/>
      <c r="L103" s="1186"/>
      <c r="M103" s="950"/>
      <c r="N103" s="951"/>
      <c r="O103" s="792" t="str">
        <f>IF(OR(K103&lt;0,M103&lt;0), "Error", IF(OR(AND(K103=0,M103=0), K103=" ",M103=" "), " ", (K103+M103)/($K$129+$M$129)))</f>
        <v xml:space="preserve"> </v>
      </c>
      <c r="P103" s="442" t="str">
        <f>IF(OR(K103&lt;0,M103&lt;0), "Error", IF(OR(AND(K103=0,M103=0),K103=" ",M103=" "), " ", (K103+M103)/($K$129+$M$129)*J103*40))</f>
        <v xml:space="preserve"> </v>
      </c>
      <c r="Q103" s="632"/>
      <c r="R103" s="632"/>
      <c r="S103" s="633"/>
      <c r="T103" s="600" t="str">
        <f>IF(N103&lt;&gt;"",N103,"")</f>
        <v/>
      </c>
      <c r="U103" s="601" t="s">
        <v>165</v>
      </c>
      <c r="V103" s="634"/>
      <c r="W103" s="612"/>
      <c r="X103" s="612"/>
      <c r="Y103" s="612"/>
      <c r="Z103" s="612"/>
    </row>
    <row r="104" spans="1:26" ht="16" customHeight="1">
      <c r="A104" s="314"/>
      <c r="B104" s="298"/>
      <c r="C104" s="299"/>
      <c r="D104" s="318">
        <v>2.2000000000000002</v>
      </c>
      <c r="E104" s="952" t="s">
        <v>163</v>
      </c>
      <c r="F104" s="952"/>
      <c r="G104" s="952"/>
      <c r="H104" s="952"/>
      <c r="I104" s="952"/>
      <c r="J104" s="301">
        <v>1</v>
      </c>
      <c r="K104" s="964"/>
      <c r="L104" s="965"/>
      <c r="M104" s="930"/>
      <c r="N104" s="931"/>
      <c r="O104" s="129" t="str">
        <f>IF(OR(K104&lt;0,M104&lt;0), "Error", IF(OR(AND(K104=0,M104=0), K104=" ",M104=" "), " ", (K104+M104)/($K$129+$M$129)))</f>
        <v xml:space="preserve"> </v>
      </c>
      <c r="P104" s="116" t="str">
        <f>IF(OR(K104&lt;0,M104&lt;0), "Error", IF(OR(AND(K104=0,M104=0),K104=" ",M104=" "), " ", (K104+M104)/($K$129+$M$129)*J104*40))</f>
        <v xml:space="preserve"> </v>
      </c>
      <c r="Q104" s="604"/>
      <c r="R104" s="604"/>
      <c r="S104" s="611"/>
      <c r="T104" s="600" t="str">
        <f>IF(N104&lt;&gt;"",N104,"")</f>
        <v/>
      </c>
      <c r="U104" s="601" t="s">
        <v>188</v>
      </c>
      <c r="V104" s="634"/>
      <c r="W104" s="612"/>
      <c r="X104" s="612"/>
      <c r="Y104" s="612"/>
      <c r="Z104" s="612"/>
    </row>
    <row r="105" spans="1:26" ht="16" customHeight="1">
      <c r="A105" s="314"/>
      <c r="B105" s="323"/>
      <c r="C105" s="324"/>
      <c r="D105" s="325" t="s">
        <v>458</v>
      </c>
      <c r="E105" s="952" t="s">
        <v>575</v>
      </c>
      <c r="F105" s="952"/>
      <c r="G105" s="952"/>
      <c r="H105" s="952"/>
      <c r="I105" s="953"/>
      <c r="J105" s="301">
        <v>1</v>
      </c>
      <c r="K105" s="964"/>
      <c r="L105" s="965"/>
      <c r="M105" s="930"/>
      <c r="N105" s="931"/>
      <c r="O105" s="129" t="str">
        <f>IF(OR(K105&lt;0,M105&lt;0), "Error", IF(OR(AND(K105=0,M105=0), K105=" ",M105=" "), " ", (K105+M105)/($K$129+$M$129)))</f>
        <v xml:space="preserve"> </v>
      </c>
      <c r="P105" s="116" t="str">
        <f>IF(OR(K105&lt;0,M105&lt;0), "Error", IF(OR(AND(K105=0,M105=0),K105=" ",M105=" "), " ", (K105+M105)/($K$129+$M$129)*J105*40))</f>
        <v xml:space="preserve"> </v>
      </c>
      <c r="Q105" s="604"/>
      <c r="R105" s="604"/>
      <c r="S105" s="604"/>
      <c r="T105" s="600" t="str">
        <f>IF(N105&lt;&gt;"",N105,"")</f>
        <v/>
      </c>
      <c r="U105" s="601" t="s">
        <v>167</v>
      </c>
      <c r="V105" s="580"/>
      <c r="W105" s="602"/>
      <c r="X105" s="602"/>
      <c r="Y105" s="603"/>
      <c r="Z105" s="603"/>
    </row>
    <row r="106" spans="1:26" ht="16" hidden="1" customHeight="1">
      <c r="A106" s="314"/>
      <c r="B106" s="298"/>
      <c r="C106" s="299"/>
      <c r="D106" s="325"/>
      <c r="E106" s="952"/>
      <c r="F106" s="952"/>
      <c r="G106" s="952"/>
      <c r="H106" s="952"/>
      <c r="I106" s="953"/>
      <c r="J106" s="301"/>
      <c r="K106" s="964"/>
      <c r="L106" s="965"/>
      <c r="M106" s="930"/>
      <c r="N106" s="931"/>
      <c r="O106" s="129"/>
      <c r="P106" s="116"/>
      <c r="Q106" s="604"/>
      <c r="R106" s="604"/>
      <c r="S106" s="604"/>
      <c r="T106" s="600" t="str">
        <f>IF(N106&lt;&gt;"",N106,"")</f>
        <v/>
      </c>
      <c r="U106" s="601" t="s">
        <v>168</v>
      </c>
      <c r="V106" s="580"/>
      <c r="W106" s="602"/>
      <c r="X106" s="602"/>
      <c r="Y106" s="603"/>
      <c r="Z106" s="603"/>
    </row>
    <row r="107" spans="1:26" ht="16" customHeight="1" thickBot="1">
      <c r="A107" s="314"/>
      <c r="B107" s="298"/>
      <c r="C107" s="299"/>
      <c r="D107" s="325" t="s">
        <v>459</v>
      </c>
      <c r="E107" s="995" t="s">
        <v>576</v>
      </c>
      <c r="F107" s="995"/>
      <c r="G107" s="995"/>
      <c r="H107" s="995"/>
      <c r="I107" s="1026"/>
      <c r="J107" s="301">
        <v>0.9</v>
      </c>
      <c r="K107" s="964"/>
      <c r="L107" s="965"/>
      <c r="M107" s="930"/>
      <c r="N107" s="931"/>
      <c r="O107" s="129" t="str">
        <f>IF(OR(K107&lt;0,M107&lt;0), "Error", IF(OR(AND(K107=0,M107=0), K107=" ",M107=" "), " ", (K107+M107)/($K$129+$M$129)))</f>
        <v xml:space="preserve"> </v>
      </c>
      <c r="P107" s="116" t="str">
        <f>IF(OR(K107&lt;0,M107&lt;0), "Error", IF(OR(AND(K107=0,M107=0),K107=" ",M107=" "), " ", (K107+M107)/($K$129+$M$129)*J107*40))</f>
        <v xml:space="preserve"> </v>
      </c>
      <c r="Q107" s="604"/>
      <c r="R107" s="604"/>
      <c r="S107" s="604"/>
      <c r="T107" s="600"/>
      <c r="U107" s="601" t="s">
        <v>168</v>
      </c>
      <c r="V107" s="580"/>
      <c r="W107" s="602"/>
      <c r="X107" s="602"/>
      <c r="Y107" s="603"/>
      <c r="Z107" s="603"/>
    </row>
    <row r="108" spans="1:26" ht="18" customHeight="1" thickBot="1">
      <c r="A108" s="314"/>
      <c r="B108" s="787"/>
      <c r="C108" s="788">
        <v>3</v>
      </c>
      <c r="D108" s="1059" t="s">
        <v>271</v>
      </c>
      <c r="E108" s="1059"/>
      <c r="F108" s="1059"/>
      <c r="G108" s="1059"/>
      <c r="H108" s="1059"/>
      <c r="I108" s="1059"/>
      <c r="J108" s="1059"/>
      <c r="K108" s="1059"/>
      <c r="L108" s="1059"/>
      <c r="M108" s="1059"/>
      <c r="N108" s="1059"/>
      <c r="O108" s="1059"/>
      <c r="P108" s="1060"/>
      <c r="Q108" s="604"/>
      <c r="R108" s="604"/>
      <c r="S108" s="631"/>
      <c r="T108" s="600"/>
      <c r="U108" s="601"/>
      <c r="V108" s="612"/>
      <c r="W108" s="612"/>
      <c r="X108" s="612"/>
      <c r="Y108" s="613"/>
      <c r="Z108" s="613"/>
    </row>
    <row r="109" spans="1:26" ht="16" customHeight="1">
      <c r="A109" s="314"/>
      <c r="B109" s="571"/>
      <c r="C109" s="572"/>
      <c r="D109" s="662">
        <v>3.1</v>
      </c>
      <c r="E109" s="948" t="s">
        <v>460</v>
      </c>
      <c r="F109" s="948"/>
      <c r="G109" s="948"/>
      <c r="H109" s="948"/>
      <c r="I109" s="948"/>
      <c r="J109" s="734">
        <v>1</v>
      </c>
      <c r="K109" s="950"/>
      <c r="L109" s="951"/>
      <c r="M109" s="1072"/>
      <c r="N109" s="1073"/>
      <c r="O109" s="799" t="str">
        <f>IF(OR(K109&lt;0,M109&lt;0), "Error", IF(OR(AND(K109=0,M109=0),K109=" ",M109=" "), " ", (K109+M109)/($K$129+$M$129)))</f>
        <v xml:space="preserve"> </v>
      </c>
      <c r="P109" s="442" t="str">
        <f>IF(OR(K109&lt;0,M109&lt;0), "Error", IF(OR(AND(K109=0,M109=0),K109=" ",M109=" "), " ", (K109+M109)/($K$129+$M$129)*J109*40))</f>
        <v xml:space="preserve"> </v>
      </c>
      <c r="Q109" s="604"/>
      <c r="R109" s="604"/>
      <c r="S109" s="611"/>
      <c r="T109" s="635">
        <f>IF(K109=" ",0,K109)</f>
        <v>0</v>
      </c>
      <c r="U109" s="601" t="s">
        <v>173</v>
      </c>
      <c r="V109" s="600" t="str">
        <f>IF(ISNUMBER(P109),P109,"0.00")</f>
        <v>0.00</v>
      </c>
      <c r="W109" s="615"/>
      <c r="X109" s="615"/>
      <c r="Y109" s="615"/>
      <c r="Z109" s="615"/>
    </row>
    <row r="110" spans="1:26" ht="16" customHeight="1">
      <c r="A110" s="314"/>
      <c r="B110" s="295"/>
      <c r="C110" s="296"/>
      <c r="D110" s="320">
        <v>3.2</v>
      </c>
      <c r="E110" s="952" t="s">
        <v>272</v>
      </c>
      <c r="F110" s="952"/>
      <c r="G110" s="952"/>
      <c r="H110" s="952"/>
      <c r="I110" s="953"/>
      <c r="J110" s="321">
        <v>0.9</v>
      </c>
      <c r="K110" s="930"/>
      <c r="L110" s="931"/>
      <c r="M110" s="930"/>
      <c r="N110" s="931"/>
      <c r="O110" s="129" t="str">
        <f>IF(OR(K110&lt;0,M110&lt;0), "Error", IF(OR(AND(K110=0,M110=0),K110=" ",M110=" "), " ", (K110+M110)/($K$129+$M$129)))</f>
        <v xml:space="preserve"> </v>
      </c>
      <c r="P110" s="116" t="str">
        <f>IF(OR(K110&lt;0,M110&lt;0), "Error", IF(OR(AND(K110=0,M110=0),K110=" ",M110=" "), " ", (K110+M110)/($K$129+$M$129)*J110*40))</f>
        <v xml:space="preserve"> </v>
      </c>
      <c r="Q110" s="604"/>
      <c r="R110" s="604"/>
      <c r="S110" s="611"/>
      <c r="T110" s="635">
        <f>IF(K110=" ",0,K110)</f>
        <v>0</v>
      </c>
      <c r="U110" s="601" t="s">
        <v>173</v>
      </c>
      <c r="V110" s="615"/>
      <c r="W110" s="615"/>
      <c r="X110" s="615"/>
      <c r="Y110" s="615"/>
      <c r="Z110" s="615"/>
    </row>
    <row r="111" spans="1:26" ht="16" customHeight="1" thickBot="1">
      <c r="A111" s="314"/>
      <c r="B111" s="295"/>
      <c r="C111" s="296"/>
      <c r="D111" s="320">
        <v>3.3</v>
      </c>
      <c r="E111" s="994" t="s">
        <v>238</v>
      </c>
      <c r="F111" s="994"/>
      <c r="G111" s="994"/>
      <c r="H111" s="994"/>
      <c r="I111" s="1190"/>
      <c r="J111" s="321">
        <v>0.6</v>
      </c>
      <c r="K111" s="930"/>
      <c r="L111" s="931"/>
      <c r="M111" s="930"/>
      <c r="N111" s="931"/>
      <c r="O111" s="129" t="str">
        <f>IF(OR(K111&lt;0,M111&lt;0), "Error", IF(OR(AND(K111=0,M111=0),K111=" ",M111=" "), " ", (K111+M111)/($K$129+$M$129)))</f>
        <v xml:space="preserve"> </v>
      </c>
      <c r="P111" s="116" t="str">
        <f>IF(OR(K111&lt;0,M111&lt;0), "Error", IF(OR(AND(K111=0,M111=0),K111=" ",M111=" "), " ", (K111+M111)/($K$129+$M$129)*J111*40))</f>
        <v xml:space="preserve"> </v>
      </c>
      <c r="Q111" s="604"/>
      <c r="R111" s="604"/>
      <c r="S111" s="611"/>
      <c r="T111" s="600" t="str">
        <f>IF(N111&lt;&gt;"",N111,"")</f>
        <v/>
      </c>
      <c r="U111" s="601" t="s">
        <v>174</v>
      </c>
      <c r="V111" s="615"/>
      <c r="W111" s="615"/>
      <c r="X111" s="615"/>
      <c r="Y111" s="615"/>
      <c r="Z111" s="615"/>
    </row>
    <row r="112" spans="1:26" ht="18" customHeight="1" thickBot="1">
      <c r="A112" s="314"/>
      <c r="B112" s="787"/>
      <c r="C112" s="788">
        <v>4</v>
      </c>
      <c r="D112" s="1302" t="s">
        <v>577</v>
      </c>
      <c r="E112" s="1302"/>
      <c r="F112" s="1302"/>
      <c r="G112" s="1302"/>
      <c r="H112" s="1302"/>
      <c r="I112" s="1302"/>
      <c r="J112" s="1302"/>
      <c r="K112" s="1302"/>
      <c r="L112" s="1302"/>
      <c r="M112" s="1302"/>
      <c r="N112" s="1302"/>
      <c r="O112" s="1302"/>
      <c r="P112" s="1303"/>
      <c r="Q112" s="604"/>
      <c r="R112" s="604"/>
      <c r="S112" s="631"/>
      <c r="T112" s="600"/>
      <c r="U112" s="601"/>
      <c r="V112" s="612"/>
      <c r="W112" s="612"/>
      <c r="X112" s="612"/>
      <c r="Y112" s="613"/>
      <c r="Z112" s="613"/>
    </row>
    <row r="113" spans="1:26" ht="16" customHeight="1">
      <c r="A113" s="314"/>
      <c r="B113" s="571"/>
      <c r="C113" s="572"/>
      <c r="D113" s="662">
        <v>4.0999999999999996</v>
      </c>
      <c r="E113" s="1071" t="s">
        <v>237</v>
      </c>
      <c r="F113" s="1071"/>
      <c r="G113" s="1071"/>
      <c r="H113" s="1071"/>
      <c r="I113" s="1071"/>
      <c r="J113" s="734">
        <v>0.85</v>
      </c>
      <c r="K113" s="950"/>
      <c r="L113" s="951"/>
      <c r="M113" s="950"/>
      <c r="N113" s="951"/>
      <c r="O113" s="792" t="str">
        <f>IF(OR(K113&lt;0,M113&lt;0), "Error", IF(OR(AND(K113=0,M113=0),K113=" ",M113=" "), " ", (K113+M113)/($K$129+$M$129)))</f>
        <v xml:space="preserve"> </v>
      </c>
      <c r="P113" s="442" t="str">
        <f>IF(OR(K113&lt;0,M113&lt;0), "Error", IF(OR(AND(K113=0,M113=0),K113=" ",M113=" "), " ", (K113+M113)/($K$129+$M$129)*J113*40))</f>
        <v xml:space="preserve"> </v>
      </c>
      <c r="Q113" s="604"/>
      <c r="R113" s="604"/>
      <c r="S113" s="611"/>
      <c r="T113" s="600" t="str">
        <f t="shared" ref="T113:T128" si="6">IF(N113&lt;&gt;"",N113,"")</f>
        <v/>
      </c>
      <c r="U113" s="601" t="s">
        <v>189</v>
      </c>
      <c r="V113" s="615"/>
      <c r="W113" s="615"/>
      <c r="X113" s="615"/>
      <c r="Y113" s="615"/>
      <c r="Z113" s="615"/>
    </row>
    <row r="114" spans="1:26" ht="16" customHeight="1" thickBot="1">
      <c r="A114" s="314"/>
      <c r="B114" s="295"/>
      <c r="C114" s="296"/>
      <c r="D114" s="320">
        <v>4.2</v>
      </c>
      <c r="E114" s="1299" t="s">
        <v>238</v>
      </c>
      <c r="F114" s="1299"/>
      <c r="G114" s="1299"/>
      <c r="H114" s="1299"/>
      <c r="I114" s="1299"/>
      <c r="J114" s="321">
        <v>0.55000000000000004</v>
      </c>
      <c r="K114" s="950"/>
      <c r="L114" s="951"/>
      <c r="M114" s="950"/>
      <c r="N114" s="951"/>
      <c r="O114" s="129" t="str">
        <f>IF(OR(K114&lt;0,M114&lt;0), "Error", IF(OR(AND(K114=0,M114=0),K114=" ",M114=" "), " ", (K114+M114)/($K$129+$M$129)))</f>
        <v xml:space="preserve"> </v>
      </c>
      <c r="P114" s="116" t="str">
        <f>IF(OR(K114&lt;0,M114&lt;0), "Error", IF(OR(AND(K114=0,M114=0),K114=" ",M114=" "), " ", (K114+M114)/($K$129+$M$129)*J114*40))</f>
        <v xml:space="preserve"> </v>
      </c>
      <c r="Q114" s="604"/>
      <c r="R114" s="604"/>
      <c r="S114" s="611"/>
      <c r="T114" s="600" t="str">
        <f t="shared" si="6"/>
        <v/>
      </c>
      <c r="U114" s="601" t="s">
        <v>190</v>
      </c>
      <c r="V114" s="615"/>
      <c r="W114" s="615"/>
      <c r="X114" s="615"/>
      <c r="Y114" s="615"/>
      <c r="Z114" s="615"/>
    </row>
    <row r="115" spans="1:26" ht="18" customHeight="1" thickBot="1">
      <c r="A115" s="314"/>
      <c r="B115" s="787"/>
      <c r="C115" s="788">
        <v>5</v>
      </c>
      <c r="D115" s="1059" t="s">
        <v>0</v>
      </c>
      <c r="E115" s="1059"/>
      <c r="F115" s="1059"/>
      <c r="G115" s="1059"/>
      <c r="H115" s="1059"/>
      <c r="I115" s="1059"/>
      <c r="J115" s="1059"/>
      <c r="K115" s="1059"/>
      <c r="L115" s="1059"/>
      <c r="M115" s="1059"/>
      <c r="N115" s="1059"/>
      <c r="O115" s="1059"/>
      <c r="P115" s="1060"/>
      <c r="Q115" s="604"/>
      <c r="R115" s="604"/>
      <c r="S115" s="631"/>
      <c r="T115" s="600"/>
      <c r="U115" s="601"/>
      <c r="V115" s="612"/>
      <c r="W115" s="612"/>
      <c r="X115" s="612"/>
      <c r="Y115" s="613"/>
      <c r="Z115" s="613"/>
    </row>
    <row r="116" spans="1:26" ht="16" customHeight="1">
      <c r="A116" s="314"/>
      <c r="B116" s="780"/>
      <c r="C116" s="781"/>
      <c r="D116" s="798">
        <v>5.0999999999999996</v>
      </c>
      <c r="E116" s="1071" t="s">
        <v>460</v>
      </c>
      <c r="F116" s="1071"/>
      <c r="G116" s="1071"/>
      <c r="H116" s="1071"/>
      <c r="I116" s="1071"/>
      <c r="J116" s="734">
        <v>0.95</v>
      </c>
      <c r="K116" s="950"/>
      <c r="L116" s="951"/>
      <c r="M116" s="1072"/>
      <c r="N116" s="1073"/>
      <c r="O116" s="799" t="str">
        <f>IF(OR(K116&lt;0,M116&lt;0), "Error", IF(OR(AND(K116=0,M116=0),K116=" ",M116=" "), " ", (K116+M116)/($K$129+$M$129)))</f>
        <v xml:space="preserve"> </v>
      </c>
      <c r="P116" s="442" t="str">
        <f>IF(OR(K116&lt;0,M116&lt;0), "Error", IF(OR(AND(K116=0,M116=0),K116=" ",M116=" "), " ", (K116+M116)/($K$129+$M$129)*J116*40))</f>
        <v xml:space="preserve"> </v>
      </c>
      <c r="Q116" s="604"/>
      <c r="R116" s="604"/>
      <c r="S116" s="604"/>
      <c r="T116" s="635">
        <f>IF(K116=" ",0,K116)</f>
        <v>0</v>
      </c>
      <c r="U116" s="601" t="s">
        <v>180</v>
      </c>
      <c r="V116" s="600" t="str">
        <f>IF(ISNUMBER(P116),P116,"0.00")</f>
        <v>0.00</v>
      </c>
      <c r="W116" s="602"/>
      <c r="X116" s="602"/>
      <c r="Y116" s="603"/>
      <c r="Z116" s="603"/>
    </row>
    <row r="117" spans="1:26" ht="16" customHeight="1">
      <c r="A117" s="314"/>
      <c r="B117" s="323"/>
      <c r="C117" s="324"/>
      <c r="D117" s="325">
        <v>5.2</v>
      </c>
      <c r="E117" s="994" t="s">
        <v>237</v>
      </c>
      <c r="F117" s="994"/>
      <c r="G117" s="994"/>
      <c r="H117" s="994"/>
      <c r="I117" s="994"/>
      <c r="J117" s="321">
        <v>0.8</v>
      </c>
      <c r="K117" s="950"/>
      <c r="L117" s="951"/>
      <c r="M117" s="950"/>
      <c r="N117" s="951"/>
      <c r="O117" s="129" t="str">
        <f>IF(OR(K117&lt;0,M117&lt;0), "Error", IF(OR(AND(K117=0,M117=0),K117=" ",M117=" "), " ", (K117+M117)/($K$129+$M$129)))</f>
        <v xml:space="preserve"> </v>
      </c>
      <c r="P117" s="116" t="str">
        <f>IF(OR(K117&lt;0,M117&lt;0), "Error", IF(OR(AND(K117=0,M117=0),K117=" ",M117=" "), " ", (K117+M117)/($K$129+$M$129)*J117*40))</f>
        <v xml:space="preserve"> </v>
      </c>
      <c r="Q117" s="604"/>
      <c r="R117" s="604"/>
      <c r="S117" s="604"/>
      <c r="T117" s="635">
        <f>IF(K117=" ",0,K117)</f>
        <v>0</v>
      </c>
      <c r="U117" s="601" t="s">
        <v>180</v>
      </c>
      <c r="V117" s="580"/>
      <c r="W117" s="602"/>
      <c r="X117" s="602"/>
      <c r="Y117" s="603"/>
      <c r="Z117" s="603"/>
    </row>
    <row r="118" spans="1:26" ht="16" customHeight="1" thickBot="1">
      <c r="A118" s="314"/>
      <c r="B118" s="323"/>
      <c r="C118" s="324"/>
      <c r="D118" s="325">
        <v>5.3</v>
      </c>
      <c r="E118" s="994" t="s">
        <v>238</v>
      </c>
      <c r="F118" s="994"/>
      <c r="G118" s="994"/>
      <c r="H118" s="994"/>
      <c r="I118" s="994"/>
      <c r="J118" s="321">
        <v>0.5</v>
      </c>
      <c r="K118" s="950"/>
      <c r="L118" s="951"/>
      <c r="M118" s="950"/>
      <c r="N118" s="951"/>
      <c r="O118" s="129" t="str">
        <f>IF(OR(K118&lt;0,M118&lt;0), "Error", IF(OR(AND(K118=0,M118=0),K118=" ",M118=" "), " ", (K118+M118)/($K$129+$M$129)))</f>
        <v xml:space="preserve"> </v>
      </c>
      <c r="P118" s="116" t="str">
        <f>IF(OR(K118&lt;0,M118&lt;0), "Error", IF(OR(AND(K118=0,M118=0),K118=" ",M118=" "), " ", (K118+M118)/($K$129+$M$129)*J118*40))</f>
        <v xml:space="preserve"> </v>
      </c>
      <c r="Q118" s="604"/>
      <c r="R118" s="604"/>
      <c r="S118" s="604"/>
      <c r="T118" s="600" t="str">
        <f t="shared" si="6"/>
        <v/>
      </c>
      <c r="U118" s="601" t="s">
        <v>181</v>
      </c>
      <c r="V118" s="580"/>
      <c r="W118" s="602"/>
      <c r="X118" s="602"/>
      <c r="Y118" s="603"/>
      <c r="Z118" s="603"/>
    </row>
    <row r="119" spans="1:26" ht="18" customHeight="1" thickBot="1">
      <c r="A119" s="314"/>
      <c r="B119" s="787"/>
      <c r="C119" s="788">
        <v>6</v>
      </c>
      <c r="D119" s="1059" t="s">
        <v>578</v>
      </c>
      <c r="E119" s="1059"/>
      <c r="F119" s="1059"/>
      <c r="G119" s="1059"/>
      <c r="H119" s="1059"/>
      <c r="I119" s="1059"/>
      <c r="J119" s="1059"/>
      <c r="K119" s="1059"/>
      <c r="L119" s="1059"/>
      <c r="M119" s="1059"/>
      <c r="N119" s="1059"/>
      <c r="O119" s="1059"/>
      <c r="P119" s="1060"/>
      <c r="Q119" s="604"/>
      <c r="R119" s="604"/>
      <c r="S119" s="631"/>
      <c r="T119" s="600"/>
      <c r="U119" s="601"/>
      <c r="V119" s="612"/>
      <c r="W119" s="612"/>
      <c r="X119" s="612"/>
      <c r="Y119" s="613"/>
      <c r="Z119" s="613"/>
    </row>
    <row r="120" spans="1:26" ht="16" customHeight="1">
      <c r="A120" s="314"/>
      <c r="B120" s="571"/>
      <c r="C120" s="466"/>
      <c r="D120" s="662">
        <v>6.1</v>
      </c>
      <c r="E120" s="1071" t="s">
        <v>237</v>
      </c>
      <c r="F120" s="1071"/>
      <c r="G120" s="1071"/>
      <c r="H120" s="1071"/>
      <c r="I120" s="1071"/>
      <c r="J120" s="734">
        <v>0.3</v>
      </c>
      <c r="K120" s="950"/>
      <c r="L120" s="951"/>
      <c r="M120" s="950"/>
      <c r="N120" s="951"/>
      <c r="O120" s="792" t="str">
        <f>IF(OR(K120&lt;0,M120&lt;0), "Error", IF(OR(AND(K120=0,M120=0),K120=" ",M120=" "), " ", (K120+M120)/($K$129+$M$129)))</f>
        <v xml:space="preserve"> </v>
      </c>
      <c r="P120" s="442" t="str">
        <f>IF(OR(K120&lt;0,M120&lt;0), "Error", IF(OR(AND(K120=0,M120=0),K120=" ",M120=" "), " ", (K120+M120)/($K$129+$M$129)*J120*40))</f>
        <v xml:space="preserve"> </v>
      </c>
      <c r="Q120" s="604"/>
      <c r="R120" s="604"/>
      <c r="S120" s="611"/>
      <c r="T120" s="600" t="str">
        <f t="shared" si="6"/>
        <v/>
      </c>
      <c r="U120" s="601" t="s">
        <v>185</v>
      </c>
      <c r="V120" s="615"/>
      <c r="W120" s="615"/>
      <c r="X120" s="615"/>
      <c r="Y120" s="615"/>
      <c r="Z120" s="615"/>
    </row>
    <row r="121" spans="1:26" ht="16" customHeight="1" thickBot="1">
      <c r="A121" s="314"/>
      <c r="B121" s="295"/>
      <c r="C121" s="302"/>
      <c r="D121" s="320">
        <v>6.2</v>
      </c>
      <c r="E121" s="994" t="s">
        <v>238</v>
      </c>
      <c r="F121" s="994"/>
      <c r="G121" s="994"/>
      <c r="H121" s="994"/>
      <c r="I121" s="994"/>
      <c r="J121" s="321">
        <v>0.1</v>
      </c>
      <c r="K121" s="932"/>
      <c r="L121" s="933"/>
      <c r="M121" s="950"/>
      <c r="N121" s="951"/>
      <c r="O121" s="129" t="str">
        <f>IF(OR(K121&lt;0,M121&lt;0), "Error", IF(OR(AND(K121=0,M121=0),K121=" ",M121=" "), " ", (K121+M121)/($K$129+$M$129)))</f>
        <v xml:space="preserve"> </v>
      </c>
      <c r="P121" s="116" t="str">
        <f>IF(OR(K121&lt;0,M121&lt;0), "Error", IF(OR(AND(K121=0,M121=0),K121=" ",M121=" "), " ", (K121+M121)/($K$129+$M$129)*J121*40))</f>
        <v xml:space="preserve"> </v>
      </c>
      <c r="Q121" s="604"/>
      <c r="R121" s="604"/>
      <c r="S121" s="611"/>
      <c r="T121" s="600" t="str">
        <f t="shared" si="6"/>
        <v/>
      </c>
      <c r="U121" s="601" t="s">
        <v>186</v>
      </c>
      <c r="V121" s="615"/>
      <c r="W121" s="615"/>
      <c r="X121" s="615"/>
      <c r="Y121" s="615"/>
      <c r="Z121" s="615"/>
    </row>
    <row r="122" spans="1:26" ht="18" customHeight="1" thickBot="1">
      <c r="A122" s="314"/>
      <c r="B122" s="787"/>
      <c r="C122" s="788">
        <v>7</v>
      </c>
      <c r="D122" s="1059" t="s">
        <v>239</v>
      </c>
      <c r="E122" s="1059"/>
      <c r="F122" s="1059"/>
      <c r="G122" s="1059"/>
      <c r="H122" s="1059"/>
      <c r="I122" s="1059"/>
      <c r="J122" s="1059"/>
      <c r="K122" s="1059"/>
      <c r="L122" s="1059"/>
      <c r="M122" s="1059"/>
      <c r="N122" s="1059"/>
      <c r="O122" s="1059"/>
      <c r="P122" s="1060"/>
      <c r="Q122" s="604"/>
      <c r="R122" s="604"/>
      <c r="S122" s="631"/>
      <c r="T122" s="600"/>
      <c r="U122" s="601"/>
      <c r="V122" s="612"/>
      <c r="W122" s="612"/>
      <c r="X122" s="612"/>
      <c r="Y122" s="613"/>
      <c r="Z122" s="613"/>
    </row>
    <row r="123" spans="1:26" ht="16" customHeight="1" thickBot="1">
      <c r="A123" s="314"/>
      <c r="B123" s="571"/>
      <c r="C123" s="466"/>
      <c r="D123" s="662">
        <v>7.1</v>
      </c>
      <c r="E123" s="1061" t="s">
        <v>579</v>
      </c>
      <c r="F123" s="1061"/>
      <c r="G123" s="1061"/>
      <c r="H123" s="1061"/>
      <c r="I123" s="1061"/>
      <c r="J123" s="797"/>
      <c r="K123" s="950"/>
      <c r="L123" s="951"/>
      <c r="M123" s="950"/>
      <c r="N123" s="951"/>
      <c r="O123" s="792" t="str">
        <f>IF(OR(K123&lt;0,M123&lt;0), "Error", IF(OR(AND(K123=0,M123=0),K123=" ",M123=" "), " ", (K123+M123)/($K$129+$M$129)))</f>
        <v xml:space="preserve"> </v>
      </c>
      <c r="P123" s="442" t="str">
        <f>IF(OR(K123&lt;0,M123&lt;0), "Error", IF(OR(AND(K123=0,M123=0),K123=" ",M123=" "), " ", (K123+M123)/($K$129+$M$129)*J123*40))</f>
        <v xml:space="preserve"> </v>
      </c>
      <c r="Q123" s="604"/>
      <c r="R123" s="604"/>
      <c r="S123" s="611"/>
      <c r="T123" s="600" t="str">
        <f>IF(N123&lt;&gt;"",N123,"")</f>
        <v/>
      </c>
      <c r="U123" s="601" t="s">
        <v>191</v>
      </c>
      <c r="V123" s="600" t="str">
        <f>IF(ISNUMBER(P123),P123,"0.00")</f>
        <v>0.00</v>
      </c>
      <c r="W123" s="612"/>
      <c r="X123" s="612"/>
      <c r="Y123" s="612"/>
      <c r="Z123" s="612"/>
    </row>
    <row r="124" spans="1:26" ht="16" hidden="1" customHeight="1" thickBot="1">
      <c r="A124" s="314"/>
      <c r="B124" s="295"/>
      <c r="C124" s="302"/>
      <c r="D124" s="320">
        <v>7.1</v>
      </c>
      <c r="E124" s="995" t="s">
        <v>240</v>
      </c>
      <c r="F124" s="995"/>
      <c r="G124" s="995"/>
      <c r="H124" s="995"/>
      <c r="I124" s="995"/>
      <c r="J124" s="321">
        <v>0.05</v>
      </c>
      <c r="K124" s="950"/>
      <c r="L124" s="951"/>
      <c r="M124" s="950"/>
      <c r="N124" s="951"/>
      <c r="O124" s="129" t="str">
        <f>IF(OR(K124&lt;0,M124&lt;0), "Error", IF(OR(AND(K124=0,M124=0),K124=" ",M124=" "), " ", (K124+M124)/($K$129+$M$129)))</f>
        <v xml:space="preserve"> </v>
      </c>
      <c r="P124" s="116" t="str">
        <f>IF(OR(K124&lt;0,M124&lt;0), "Error", IF(OR(AND(K124=0,M124=0),K124=" ",M124=" "), " ", (K124+M124)/($K$129+$M$129)*J124*40))</f>
        <v xml:space="preserve"> </v>
      </c>
      <c r="Q124" s="604"/>
      <c r="R124" s="604"/>
      <c r="S124" s="611"/>
      <c r="T124" s="600" t="str">
        <f t="shared" si="6"/>
        <v/>
      </c>
      <c r="U124" s="601" t="s">
        <v>191</v>
      </c>
      <c r="V124" s="634"/>
      <c r="W124" s="612"/>
      <c r="X124" s="612"/>
      <c r="Y124" s="612"/>
      <c r="Z124" s="612"/>
    </row>
    <row r="125" spans="1:26" ht="18" customHeight="1" thickBot="1">
      <c r="A125" s="314"/>
      <c r="B125" s="787"/>
      <c r="C125" s="788">
        <v>8</v>
      </c>
      <c r="D125" s="788" t="s">
        <v>611</v>
      </c>
      <c r="E125" s="789"/>
      <c r="F125" s="789"/>
      <c r="G125" s="789"/>
      <c r="H125" s="789"/>
      <c r="I125" s="789"/>
      <c r="J125" s="789"/>
      <c r="K125" s="789"/>
      <c r="L125" s="793"/>
      <c r="M125" s="793"/>
      <c r="N125" s="794"/>
      <c r="O125" s="795"/>
      <c r="P125" s="796"/>
      <c r="Q125" s="604"/>
      <c r="R125" s="604"/>
      <c r="S125" s="631"/>
      <c r="T125" s="600"/>
      <c r="U125" s="601"/>
      <c r="V125" s="612"/>
      <c r="W125" s="612"/>
      <c r="X125" s="612"/>
      <c r="Y125" s="613"/>
      <c r="Z125" s="613"/>
    </row>
    <row r="126" spans="1:26" ht="16" customHeight="1">
      <c r="A126" s="314"/>
      <c r="B126" s="571"/>
      <c r="C126" s="466"/>
      <c r="D126" s="662">
        <v>8.1</v>
      </c>
      <c r="E126" s="1247"/>
      <c r="F126" s="1247"/>
      <c r="G126" s="1247"/>
      <c r="H126" s="1247"/>
      <c r="I126" s="1248"/>
      <c r="J126" s="786"/>
      <c r="K126" s="950"/>
      <c r="L126" s="951"/>
      <c r="M126" s="950"/>
      <c r="N126" s="951"/>
      <c r="O126" s="792" t="str">
        <f>IF(OR(K126&lt;0,M126&lt;0), "Error", IF(OR(AND(K126=0,M126=0),K126=" ",M126=" "), " ", (K126+M126)/($K$129+$M$129)))</f>
        <v xml:space="preserve"> </v>
      </c>
      <c r="P126" s="442" t="str">
        <f>IF(OR(K126&lt;0,M126&lt;0), "Error", IF(OR(AND(K126=0,M126=0),K126=" ",M126=" "), " ", (K126+M126)/($K$129+$M$129)*J126*40))</f>
        <v xml:space="preserve"> </v>
      </c>
      <c r="Q126" s="604"/>
      <c r="R126" s="604"/>
      <c r="S126" s="611"/>
      <c r="T126" s="600" t="str">
        <f t="shared" si="6"/>
        <v/>
      </c>
      <c r="U126" s="601" t="s">
        <v>192</v>
      </c>
      <c r="V126" s="615"/>
      <c r="W126" s="615"/>
      <c r="X126" s="615"/>
      <c r="Y126" s="615"/>
      <c r="Z126" s="615"/>
    </row>
    <row r="127" spans="1:26" ht="16" customHeight="1">
      <c r="A127" s="314"/>
      <c r="B127" s="295"/>
      <c r="C127" s="302"/>
      <c r="D127" s="320">
        <v>8.1999999999999993</v>
      </c>
      <c r="E127" s="1245"/>
      <c r="F127" s="1245"/>
      <c r="G127" s="1245"/>
      <c r="H127" s="1245"/>
      <c r="I127" s="1246"/>
      <c r="J127" s="125"/>
      <c r="K127" s="930"/>
      <c r="L127" s="931"/>
      <c r="M127" s="930"/>
      <c r="N127" s="931"/>
      <c r="O127" s="129" t="str">
        <f>IF(OR(K127&lt;0,M127&lt;0), "Error", IF(OR(AND(K127=0,M127=0),K127=" ",M127=" "), " ", (K127+M127)/($K$129+$M$129)))</f>
        <v xml:space="preserve"> </v>
      </c>
      <c r="P127" s="116" t="str">
        <f>IF(OR(K127&lt;0,M127&lt;0), "Error", IF(OR(AND(K127=0,M127=0),K127=" ",M127=" "), " ", (K127+M127)/($K$129+$M$129)*J127*40))</f>
        <v xml:space="preserve"> </v>
      </c>
      <c r="Q127" s="604"/>
      <c r="R127" s="604"/>
      <c r="S127" s="611"/>
      <c r="T127" s="600" t="str">
        <f t="shared" si="6"/>
        <v/>
      </c>
      <c r="U127" s="601" t="s">
        <v>193</v>
      </c>
      <c r="V127" s="615"/>
      <c r="W127" s="615"/>
      <c r="X127" s="615"/>
      <c r="Y127" s="615"/>
      <c r="Z127" s="615"/>
    </row>
    <row r="128" spans="1:26" ht="16" customHeight="1" thickBot="1">
      <c r="A128" s="314"/>
      <c r="B128" s="295"/>
      <c r="C128" s="302"/>
      <c r="D128" s="320">
        <v>8.3000000000000007</v>
      </c>
      <c r="E128" s="986"/>
      <c r="F128" s="986"/>
      <c r="G128" s="986"/>
      <c r="H128" s="986"/>
      <c r="I128" s="987"/>
      <c r="J128" s="125"/>
      <c r="K128" s="930"/>
      <c r="L128" s="931"/>
      <c r="M128" s="930"/>
      <c r="N128" s="931"/>
      <c r="O128" s="129" t="str">
        <f>IF(OR(K128&lt;0,M128&lt;0), "Error", IF(OR(AND(K128=0,M128=0),K128=" ",M128=" "), " ", (K128+M128)/($K$129+$M$129)))</f>
        <v xml:space="preserve"> </v>
      </c>
      <c r="P128" s="116" t="str">
        <f>IF(OR(K128&lt;0,M128&lt;0), "Error", IF(OR(AND(K128=0,M128=0),K128=" ",M128=" "), " ", (K128+M128)/($K$129+$M$129)*J128*40))</f>
        <v xml:space="preserve"> </v>
      </c>
      <c r="Q128" s="604"/>
      <c r="R128" s="604"/>
      <c r="S128" s="611"/>
      <c r="T128" s="600" t="str">
        <f t="shared" si="6"/>
        <v/>
      </c>
      <c r="U128" s="601" t="s">
        <v>194</v>
      </c>
      <c r="V128" s="615"/>
      <c r="W128" s="615"/>
      <c r="X128" s="615"/>
      <c r="Y128" s="615"/>
      <c r="Z128" s="615"/>
    </row>
    <row r="129" spans="1:26" ht="16" customHeight="1" thickBot="1">
      <c r="A129" s="314"/>
      <c r="B129" s="980" t="s">
        <v>612</v>
      </c>
      <c r="C129" s="981"/>
      <c r="D129" s="981"/>
      <c r="E129" s="981"/>
      <c r="F129" s="981"/>
      <c r="G129" s="981"/>
      <c r="H129" s="981"/>
      <c r="I129" s="981"/>
      <c r="J129" s="982"/>
      <c r="K129" s="1069">
        <f>SUM(K101,K103:K107,K109:K111,K113:K114,K116:K118,K120:K121,K123,K126:K128)</f>
        <v>0</v>
      </c>
      <c r="L129" s="1070"/>
      <c r="M129" s="1069">
        <f>SUM(M101,M103:M107,M109:M111,M113:M114,M116:M118,M120:M121,M123,M126:M128)</f>
        <v>0</v>
      </c>
      <c r="N129" s="1070"/>
      <c r="O129" s="1067">
        <f>SUM(O101,O103:O107,O109:O111,O113:O114,O116:O118,O120:O121,O123,O126:O128)</f>
        <v>0</v>
      </c>
      <c r="P129" s="1191"/>
      <c r="Q129" s="604"/>
      <c r="R129" s="604"/>
      <c r="S129" s="615"/>
      <c r="T129" s="636"/>
      <c r="U129" s="596"/>
      <c r="V129" s="604"/>
      <c r="W129" s="604"/>
      <c r="X129" s="604"/>
      <c r="Y129" s="637"/>
      <c r="Z129" s="637"/>
    </row>
    <row r="130" spans="1:26" ht="16" customHeight="1" thickBot="1">
      <c r="A130" s="314"/>
      <c r="B130" s="983"/>
      <c r="C130" s="984"/>
      <c r="D130" s="984"/>
      <c r="E130" s="984"/>
      <c r="F130" s="984"/>
      <c r="G130" s="984"/>
      <c r="H130" s="984"/>
      <c r="I130" s="984"/>
      <c r="J130" s="985"/>
      <c r="K130" s="1074" t="str">
        <f>IF(SUM(K129,M129)=0,"",SUM(K129,M129))</f>
        <v/>
      </c>
      <c r="L130" s="1075"/>
      <c r="M130" s="1075"/>
      <c r="N130" s="1076"/>
      <c r="O130" s="1068"/>
      <c r="P130" s="1192"/>
      <c r="Q130" s="604"/>
      <c r="R130" s="604"/>
      <c r="S130" s="615"/>
      <c r="T130" s="636"/>
      <c r="U130" s="596"/>
      <c r="V130" s="604"/>
      <c r="W130" s="604"/>
      <c r="X130" s="604"/>
      <c r="Y130" s="637"/>
      <c r="Z130" s="637"/>
    </row>
    <row r="131" spans="1:26" ht="24" customHeight="1" thickBot="1">
      <c r="A131" s="382"/>
      <c r="B131" s="1193" t="s">
        <v>580</v>
      </c>
      <c r="C131" s="1194"/>
      <c r="D131" s="1194"/>
      <c r="E131" s="1194"/>
      <c r="F131" s="1194"/>
      <c r="G131" s="1194"/>
      <c r="H131" s="1194"/>
      <c r="I131" s="1194"/>
      <c r="J131" s="1194"/>
      <c r="K131" s="1194"/>
      <c r="L131" s="1194"/>
      <c r="M131" s="1194"/>
      <c r="N131" s="1194"/>
      <c r="O131" s="1195"/>
      <c r="P131" s="383">
        <f>SUM(P101,P103:P107,P109:P111,P113:P114,P116:P118,P120:P121,P123,P126:P128)</f>
        <v>0</v>
      </c>
      <c r="Q131" s="604"/>
      <c r="R131" s="604"/>
      <c r="S131" s="604"/>
      <c r="T131" s="638"/>
      <c r="U131" s="596"/>
      <c r="V131" s="639"/>
      <c r="W131" s="639"/>
      <c r="X131" s="639"/>
      <c r="Y131" s="640"/>
      <c r="Z131" s="640"/>
    </row>
    <row r="132" spans="1:26" ht="50.15" customHeight="1" thickBot="1">
      <c r="A132" s="314"/>
      <c r="B132" s="787"/>
      <c r="C132" s="788">
        <v>9</v>
      </c>
      <c r="D132" s="788" t="s">
        <v>275</v>
      </c>
      <c r="E132" s="789"/>
      <c r="F132" s="789"/>
      <c r="G132" s="789"/>
      <c r="H132" s="789"/>
      <c r="I132" s="789"/>
      <c r="J132" s="790" t="s">
        <v>276</v>
      </c>
      <c r="K132" s="790" t="s">
        <v>409</v>
      </c>
      <c r="L132" s="1206" t="s">
        <v>277</v>
      </c>
      <c r="M132" s="1207"/>
      <c r="N132" s="966" t="s">
        <v>448</v>
      </c>
      <c r="O132" s="967"/>
      <c r="P132" s="791" t="s">
        <v>581</v>
      </c>
      <c r="Q132" s="604"/>
      <c r="R132" s="604"/>
      <c r="S132" s="631"/>
      <c r="T132" s="600"/>
      <c r="U132" s="601"/>
      <c r="V132" s="612"/>
      <c r="W132" s="612"/>
      <c r="X132" s="612"/>
      <c r="Y132" s="613"/>
      <c r="Z132" s="613"/>
    </row>
    <row r="133" spans="1:26" ht="16" customHeight="1">
      <c r="A133" s="314"/>
      <c r="B133" s="571"/>
      <c r="C133" s="466"/>
      <c r="D133" s="662">
        <v>9.1</v>
      </c>
      <c r="E133" s="948" t="s">
        <v>487</v>
      </c>
      <c r="F133" s="948"/>
      <c r="G133" s="948"/>
      <c r="H133" s="948"/>
      <c r="I133" s="949"/>
      <c r="J133" s="785" t="s">
        <v>279</v>
      </c>
      <c r="K133" s="786"/>
      <c r="L133" s="950"/>
      <c r="M133" s="951"/>
      <c r="N133" s="1196" t="s">
        <v>244</v>
      </c>
      <c r="O133" s="1197"/>
      <c r="P133" s="442" t="str">
        <f>IF(OR(J198="",J198&lt;0), "",IF(J198=0,2,IF(J198&lt;10,1.5,IF(J198&lt;15,1,IF(J198&lt;20,0.5,0)))))</f>
        <v/>
      </c>
      <c r="Q133" s="604"/>
      <c r="R133" s="604"/>
      <c r="S133" s="611"/>
      <c r="T133" s="600" t="str">
        <f>IF(N133&lt;&gt;"",N133,"")</f>
        <v>N.A</v>
      </c>
      <c r="U133" s="601" t="s">
        <v>399</v>
      </c>
      <c r="V133" s="634"/>
      <c r="W133" s="612"/>
      <c r="X133" s="612"/>
      <c r="Y133" s="612"/>
      <c r="Z133" s="612"/>
    </row>
    <row r="134" spans="1:26" ht="16" customHeight="1" thickBot="1">
      <c r="A134" s="314"/>
      <c r="B134" s="295"/>
      <c r="C134" s="302"/>
      <c r="D134" s="320">
        <v>9.1999999999999993</v>
      </c>
      <c r="E134" s="1061" t="s">
        <v>488</v>
      </c>
      <c r="F134" s="1061"/>
      <c r="G134" s="1061"/>
      <c r="H134" s="1061"/>
      <c r="I134" s="1061"/>
      <c r="J134" s="404" t="s">
        <v>281</v>
      </c>
      <c r="K134" s="449" t="s">
        <v>244</v>
      </c>
      <c r="L134" s="932"/>
      <c r="M134" s="933"/>
      <c r="N134" s="932"/>
      <c r="O134" s="933"/>
      <c r="P134" s="116" t="str">
        <f ca="1">IF(OR(J206="",K206=""), " ",IF(J206=0,3,INDIRECT(J206&amp;K206)))</f>
        <v xml:space="preserve"> </v>
      </c>
      <c r="Q134" s="604"/>
      <c r="R134" s="604"/>
      <c r="S134" s="611"/>
      <c r="T134" s="600" t="str">
        <f>IF(N134&lt;&gt;"",N134,"")</f>
        <v/>
      </c>
      <c r="U134" s="601" t="s">
        <v>400</v>
      </c>
      <c r="V134" s="634"/>
      <c r="W134" s="612"/>
      <c r="X134" s="612"/>
      <c r="Y134" s="612"/>
      <c r="Z134" s="612"/>
    </row>
    <row r="135" spans="1:26" ht="27" customHeight="1" thickBot="1">
      <c r="A135" s="314"/>
      <c r="B135" s="996" t="s">
        <v>582</v>
      </c>
      <c r="C135" s="997"/>
      <c r="D135" s="997"/>
      <c r="E135" s="997"/>
      <c r="F135" s="997"/>
      <c r="G135" s="997"/>
      <c r="H135" s="997"/>
      <c r="I135" s="997"/>
      <c r="J135" s="997"/>
      <c r="K135" s="997"/>
      <c r="L135" s="997"/>
      <c r="M135" s="997"/>
      <c r="N135" s="997"/>
      <c r="O135" s="998"/>
      <c r="P135" s="383">
        <f ca="1">IF(SUM(P133:P134)&gt;5,5,(SUM(P133:P134)))</f>
        <v>0</v>
      </c>
      <c r="Q135" s="604"/>
      <c r="R135" s="604"/>
      <c r="S135" s="604"/>
      <c r="T135" s="638"/>
      <c r="U135" s="596"/>
      <c r="V135" s="639"/>
      <c r="W135" s="639"/>
      <c r="X135" s="639"/>
      <c r="Y135" s="640"/>
      <c r="Z135" s="640"/>
    </row>
    <row r="136" spans="1:26" s="6" customFormat="1" ht="27.75" customHeight="1" thickBot="1">
      <c r="A136" s="292"/>
      <c r="B136" s="996" t="s">
        <v>583</v>
      </c>
      <c r="C136" s="997"/>
      <c r="D136" s="997"/>
      <c r="E136" s="997"/>
      <c r="F136" s="997"/>
      <c r="G136" s="997"/>
      <c r="H136" s="997"/>
      <c r="I136" s="997"/>
      <c r="J136" s="997"/>
      <c r="K136" s="997"/>
      <c r="L136" s="997"/>
      <c r="M136" s="997"/>
      <c r="N136" s="997"/>
      <c r="O136" s="998"/>
      <c r="P136" s="383">
        <f ca="1">IF((P131+P135)&gt;45,45,(P131+P135))</f>
        <v>0</v>
      </c>
      <c r="Q136" s="594"/>
      <c r="R136" s="594"/>
      <c r="S136" s="620"/>
      <c r="T136" s="621"/>
      <c r="U136" s="617"/>
      <c r="V136" s="618"/>
      <c r="W136" s="618"/>
      <c r="X136" s="618"/>
      <c r="Y136" s="619"/>
      <c r="Z136" s="619"/>
    </row>
    <row r="137" spans="1:26" ht="12" customHeight="1">
      <c r="A137" s="314"/>
      <c r="B137" s="934"/>
      <c r="C137" s="936">
        <v>10</v>
      </c>
      <c r="D137" s="936" t="s">
        <v>457</v>
      </c>
      <c r="E137" s="936"/>
      <c r="F137" s="936"/>
      <c r="G137" s="936"/>
      <c r="H137" s="936"/>
      <c r="I137" s="936"/>
      <c r="J137" s="938"/>
      <c r="K137" s="940" t="s">
        <v>2</v>
      </c>
      <c r="L137" s="942" t="s">
        <v>407</v>
      </c>
      <c r="M137" s="943"/>
      <c r="N137" s="944" t="s">
        <v>584</v>
      </c>
      <c r="O137" s="945"/>
      <c r="P137" s="924" t="s">
        <v>581</v>
      </c>
      <c r="Q137" s="604"/>
      <c r="R137" s="604"/>
      <c r="S137" s="604"/>
      <c r="T137" s="638"/>
      <c r="U137" s="644"/>
      <c r="V137" s="601"/>
      <c r="W137" s="639"/>
      <c r="X137" s="639"/>
      <c r="Y137" s="640"/>
      <c r="Z137" s="640"/>
    </row>
    <row r="138" spans="1:26" ht="18" customHeight="1" thickBot="1">
      <c r="A138" s="314"/>
      <c r="B138" s="935"/>
      <c r="C138" s="937"/>
      <c r="D138" s="937"/>
      <c r="E138" s="937"/>
      <c r="F138" s="937"/>
      <c r="G138" s="937"/>
      <c r="H138" s="937"/>
      <c r="I138" s="937"/>
      <c r="J138" s="939"/>
      <c r="K138" s="941"/>
      <c r="L138" s="779" t="s">
        <v>585</v>
      </c>
      <c r="M138" s="779" t="s">
        <v>586</v>
      </c>
      <c r="N138" s="946"/>
      <c r="O138" s="947"/>
      <c r="P138" s="925"/>
      <c r="Q138" s="604"/>
      <c r="R138" s="604"/>
      <c r="S138" s="645"/>
      <c r="T138" s="638"/>
      <c r="U138" s="601"/>
      <c r="V138" s="601"/>
      <c r="W138" s="639"/>
      <c r="X138" s="639"/>
      <c r="Y138" s="640"/>
      <c r="Z138" s="640"/>
    </row>
    <row r="139" spans="1:26" ht="37" customHeight="1">
      <c r="A139" s="314"/>
      <c r="B139" s="783"/>
      <c r="C139" s="784"/>
      <c r="D139" s="856" t="s">
        <v>589</v>
      </c>
      <c r="E139" s="960" t="s">
        <v>587</v>
      </c>
      <c r="F139" s="960"/>
      <c r="G139" s="960"/>
      <c r="H139" s="960"/>
      <c r="I139" s="960"/>
      <c r="J139" s="961"/>
      <c r="K139" s="703" t="s">
        <v>244</v>
      </c>
      <c r="L139" s="703"/>
      <c r="M139" s="734">
        <v>2</v>
      </c>
      <c r="N139" s="950"/>
      <c r="O139" s="951"/>
      <c r="P139" s="442" t="str">
        <f t="shared" ref="P139:P145" si="7">IF(N139&gt;100,"incorrect entry",IF(N139&gt;=90,M139,IF(N139&gt;=70,L139,"")))</f>
        <v/>
      </c>
      <c r="Q139" s="661"/>
      <c r="R139" s="604"/>
      <c r="S139" s="604"/>
      <c r="T139" s="600" t="str">
        <f t="shared" ref="T139:T145" si="8">IF(N139&lt;&gt;"",N139,"")</f>
        <v/>
      </c>
      <c r="U139" s="601" t="s">
        <v>165</v>
      </c>
      <c r="V139" s="600" t="str">
        <f t="shared" ref="V139:V145" si="9">IF(ISNUMBER(P139),P139,"0.00")</f>
        <v>0.00</v>
      </c>
      <c r="W139" s="602"/>
      <c r="X139" s="602"/>
      <c r="Y139" s="603"/>
      <c r="Z139" s="603"/>
    </row>
    <row r="140" spans="1:26" ht="37" customHeight="1">
      <c r="A140" s="314"/>
      <c r="B140" s="566"/>
      <c r="C140" s="567"/>
      <c r="D140" s="704" t="s">
        <v>590</v>
      </c>
      <c r="E140" s="954" t="s">
        <v>588</v>
      </c>
      <c r="F140" s="954"/>
      <c r="G140" s="954"/>
      <c r="H140" s="954"/>
      <c r="I140" s="954"/>
      <c r="J140" s="955" t="s">
        <v>3</v>
      </c>
      <c r="K140" s="703" t="s">
        <v>244</v>
      </c>
      <c r="L140" s="703"/>
      <c r="M140" s="321">
        <v>2</v>
      </c>
      <c r="N140" s="930"/>
      <c r="O140" s="931"/>
      <c r="P140" s="116" t="str">
        <f t="shared" si="7"/>
        <v/>
      </c>
      <c r="Q140" s="604"/>
      <c r="R140" s="604"/>
      <c r="S140" s="604"/>
      <c r="T140" s="600" t="str">
        <f t="shared" si="8"/>
        <v/>
      </c>
      <c r="U140" s="601" t="s">
        <v>165</v>
      </c>
      <c r="V140" s="600" t="str">
        <f t="shared" si="9"/>
        <v>0.00</v>
      </c>
      <c r="W140" s="602"/>
      <c r="X140" s="602"/>
      <c r="Y140" s="603"/>
      <c r="Z140" s="603"/>
    </row>
    <row r="141" spans="1:26" ht="37" customHeight="1">
      <c r="A141" s="314"/>
      <c r="B141" s="566"/>
      <c r="C141" s="567"/>
      <c r="D141" s="704" t="s">
        <v>591</v>
      </c>
      <c r="E141" s="954" t="s">
        <v>594</v>
      </c>
      <c r="F141" s="954"/>
      <c r="G141" s="954"/>
      <c r="H141" s="954"/>
      <c r="I141" s="954"/>
      <c r="J141" s="955" t="s">
        <v>3</v>
      </c>
      <c r="K141" s="703" t="s">
        <v>244</v>
      </c>
      <c r="L141" s="703"/>
      <c r="M141" s="321">
        <v>2</v>
      </c>
      <c r="N141" s="930"/>
      <c r="O141" s="931"/>
      <c r="P141" s="116" t="str">
        <f t="shared" si="7"/>
        <v/>
      </c>
      <c r="Q141" s="604"/>
      <c r="R141" s="604"/>
      <c r="S141" s="604"/>
      <c r="T141" s="600" t="str">
        <f t="shared" si="8"/>
        <v/>
      </c>
      <c r="U141" s="601" t="s">
        <v>165</v>
      </c>
      <c r="V141" s="600" t="str">
        <f t="shared" si="9"/>
        <v>0.00</v>
      </c>
      <c r="W141" s="602"/>
      <c r="X141" s="602"/>
      <c r="Y141" s="603"/>
      <c r="Z141" s="603"/>
    </row>
    <row r="142" spans="1:26" ht="27" customHeight="1">
      <c r="A142" s="314"/>
      <c r="B142" s="564"/>
      <c r="C142" s="565"/>
      <c r="D142" s="704">
        <v>10.199999999999999</v>
      </c>
      <c r="E142" s="954" t="s">
        <v>595</v>
      </c>
      <c r="F142" s="954"/>
      <c r="G142" s="954"/>
      <c r="H142" s="954"/>
      <c r="I142" s="954"/>
      <c r="J142" s="955" t="s">
        <v>3</v>
      </c>
      <c r="K142" s="702" t="s">
        <v>244</v>
      </c>
      <c r="L142" s="321">
        <v>0.5</v>
      </c>
      <c r="M142" s="321">
        <v>1.5</v>
      </c>
      <c r="N142" s="930"/>
      <c r="O142" s="931"/>
      <c r="P142" s="116" t="str">
        <f t="shared" si="7"/>
        <v/>
      </c>
      <c r="Q142" s="604"/>
      <c r="R142" s="604"/>
      <c r="S142" s="604"/>
      <c r="T142" s="600" t="str">
        <f t="shared" si="8"/>
        <v/>
      </c>
      <c r="U142" s="601" t="s">
        <v>188</v>
      </c>
      <c r="V142" s="600" t="str">
        <f t="shared" si="9"/>
        <v>0.00</v>
      </c>
      <c r="W142" s="602"/>
      <c r="X142" s="602"/>
      <c r="Y142" s="603"/>
      <c r="Z142" s="603"/>
    </row>
    <row r="143" spans="1:26" ht="27" customHeight="1">
      <c r="A143" s="314"/>
      <c r="B143" s="566"/>
      <c r="C143" s="567"/>
      <c r="D143" s="704">
        <v>10.3</v>
      </c>
      <c r="E143" s="962" t="s">
        <v>596</v>
      </c>
      <c r="F143" s="962"/>
      <c r="G143" s="962"/>
      <c r="H143" s="962"/>
      <c r="I143" s="962"/>
      <c r="J143" s="963" t="s">
        <v>123</v>
      </c>
      <c r="K143" s="702" t="s">
        <v>244</v>
      </c>
      <c r="L143" s="321">
        <v>0.5</v>
      </c>
      <c r="M143" s="321">
        <v>1</v>
      </c>
      <c r="N143" s="964"/>
      <c r="O143" s="965"/>
      <c r="P143" s="116" t="str">
        <f t="shared" si="7"/>
        <v/>
      </c>
      <c r="Q143" s="604"/>
      <c r="R143" s="604"/>
      <c r="S143" s="604"/>
      <c r="T143" s="600" t="str">
        <f t="shared" si="8"/>
        <v/>
      </c>
      <c r="U143" s="601" t="s">
        <v>195</v>
      </c>
      <c r="V143" s="600" t="str">
        <f t="shared" si="9"/>
        <v>0.00</v>
      </c>
      <c r="W143" s="602"/>
      <c r="X143" s="602"/>
      <c r="Y143" s="603"/>
      <c r="Z143" s="603"/>
    </row>
    <row r="144" spans="1:26" ht="37" customHeight="1">
      <c r="A144" s="314"/>
      <c r="B144" s="564"/>
      <c r="C144" s="565"/>
      <c r="D144" s="704" t="s">
        <v>592</v>
      </c>
      <c r="E144" s="956" t="s">
        <v>597</v>
      </c>
      <c r="F144" s="956"/>
      <c r="G144" s="956"/>
      <c r="H144" s="956"/>
      <c r="I144" s="956"/>
      <c r="J144" s="957" t="s">
        <v>3</v>
      </c>
      <c r="K144" s="702" t="s">
        <v>244</v>
      </c>
      <c r="L144" s="321">
        <v>1</v>
      </c>
      <c r="M144" s="321">
        <v>2</v>
      </c>
      <c r="N144" s="930"/>
      <c r="O144" s="931"/>
      <c r="P144" s="116" t="str">
        <f t="shared" si="7"/>
        <v/>
      </c>
      <c r="Q144" s="604"/>
      <c r="R144" s="604"/>
      <c r="S144" s="604"/>
      <c r="T144" s="600" t="str">
        <f t="shared" si="8"/>
        <v/>
      </c>
      <c r="U144" s="601" t="s">
        <v>169</v>
      </c>
      <c r="V144" s="600" t="str">
        <f t="shared" si="9"/>
        <v>0.00</v>
      </c>
      <c r="W144" s="602"/>
      <c r="X144" s="602"/>
      <c r="Y144" s="603"/>
      <c r="Z144" s="603"/>
    </row>
    <row r="145" spans="1:26" ht="37" customHeight="1" thickBot="1">
      <c r="A145" s="314"/>
      <c r="B145" s="568"/>
      <c r="C145" s="569"/>
      <c r="D145" s="705" t="s">
        <v>593</v>
      </c>
      <c r="E145" s="958" t="s">
        <v>598</v>
      </c>
      <c r="F145" s="958"/>
      <c r="G145" s="958"/>
      <c r="H145" s="958"/>
      <c r="I145" s="958"/>
      <c r="J145" s="959" t="s">
        <v>123</v>
      </c>
      <c r="K145" s="449" t="s">
        <v>244</v>
      </c>
      <c r="L145" s="709">
        <v>1</v>
      </c>
      <c r="M145" s="709">
        <v>2</v>
      </c>
      <c r="N145" s="932"/>
      <c r="O145" s="933"/>
      <c r="P145" s="441" t="str">
        <f t="shared" si="7"/>
        <v/>
      </c>
      <c r="Q145" s="604"/>
      <c r="R145" s="604"/>
      <c r="S145" s="604"/>
      <c r="T145" s="600" t="str">
        <f t="shared" si="8"/>
        <v/>
      </c>
      <c r="U145" s="601" t="s">
        <v>169</v>
      </c>
      <c r="V145" s="600" t="str">
        <f t="shared" si="9"/>
        <v>0.00</v>
      </c>
      <c r="W145" s="602"/>
      <c r="X145" s="602"/>
      <c r="Y145" s="603"/>
      <c r="Z145" s="603"/>
    </row>
    <row r="146" spans="1:26" ht="12" customHeight="1">
      <c r="A146" s="314"/>
      <c r="B146" s="934"/>
      <c r="C146" s="936">
        <v>11</v>
      </c>
      <c r="D146" s="936" t="s">
        <v>599</v>
      </c>
      <c r="E146" s="936"/>
      <c r="F146" s="936"/>
      <c r="G146" s="936"/>
      <c r="H146" s="936"/>
      <c r="I146" s="936"/>
      <c r="J146" s="938"/>
      <c r="K146" s="940" t="s">
        <v>2</v>
      </c>
      <c r="L146" s="942" t="s">
        <v>407</v>
      </c>
      <c r="M146" s="943"/>
      <c r="N146" s="944" t="s">
        <v>584</v>
      </c>
      <c r="O146" s="945"/>
      <c r="P146" s="924" t="s">
        <v>581</v>
      </c>
      <c r="Q146" s="604"/>
      <c r="R146" s="604"/>
      <c r="S146" s="604"/>
      <c r="T146" s="638"/>
      <c r="U146" s="644"/>
      <c r="V146" s="601"/>
      <c r="W146" s="639"/>
      <c r="X146" s="639"/>
      <c r="Y146" s="640"/>
      <c r="Z146" s="640"/>
    </row>
    <row r="147" spans="1:26" ht="18" customHeight="1" thickBot="1">
      <c r="A147" s="314"/>
      <c r="B147" s="935"/>
      <c r="C147" s="937"/>
      <c r="D147" s="937"/>
      <c r="E147" s="937"/>
      <c r="F147" s="937"/>
      <c r="G147" s="937"/>
      <c r="H147" s="937"/>
      <c r="I147" s="937"/>
      <c r="J147" s="939"/>
      <c r="K147" s="941"/>
      <c r="L147" s="779" t="s">
        <v>585</v>
      </c>
      <c r="M147" s="779" t="s">
        <v>586</v>
      </c>
      <c r="N147" s="946"/>
      <c r="O147" s="947"/>
      <c r="P147" s="925"/>
      <c r="Q147" s="604"/>
      <c r="R147" s="604"/>
      <c r="S147" s="645"/>
      <c r="T147" s="638"/>
      <c r="U147" s="601"/>
      <c r="V147" s="601"/>
      <c r="W147" s="639"/>
      <c r="X147" s="639"/>
      <c r="Y147" s="640"/>
      <c r="Z147" s="640"/>
    </row>
    <row r="148" spans="1:26" ht="12" customHeight="1">
      <c r="A148" s="314"/>
      <c r="B148" s="571"/>
      <c r="C148" s="572"/>
      <c r="D148" s="662">
        <v>11.1</v>
      </c>
      <c r="E148" s="948" t="s">
        <v>20</v>
      </c>
      <c r="F148" s="948"/>
      <c r="G148" s="948"/>
      <c r="H148" s="948"/>
      <c r="I148" s="948"/>
      <c r="J148" s="949" t="s">
        <v>123</v>
      </c>
      <c r="K148" s="385" t="s">
        <v>123</v>
      </c>
      <c r="L148" s="734">
        <v>0.75</v>
      </c>
      <c r="M148" s="734">
        <v>1</v>
      </c>
      <c r="N148" s="950"/>
      <c r="O148" s="951"/>
      <c r="P148" s="442" t="str">
        <f>IF(N148&gt;100,"incorrect entry",IF(N148&gt;=90,M148,IF(N148&gt;=70,L148,"")))</f>
        <v/>
      </c>
      <c r="Q148" s="604"/>
      <c r="R148" s="604"/>
      <c r="S148" s="604"/>
      <c r="T148" s="600" t="str">
        <f>IF(N148&lt;&gt;"",N148,"")</f>
        <v/>
      </c>
      <c r="U148" s="601" t="s">
        <v>169</v>
      </c>
      <c r="V148" s="600" t="str">
        <f>IF(ISNUMBER(P148),P148,"0.00")</f>
        <v>0.00</v>
      </c>
      <c r="W148" s="602"/>
      <c r="X148" s="602"/>
      <c r="Y148" s="603"/>
      <c r="Z148" s="603"/>
    </row>
    <row r="149" spans="1:26" ht="12" customHeight="1">
      <c r="A149" s="314"/>
      <c r="B149" s="323"/>
      <c r="C149" s="324"/>
      <c r="D149" s="325">
        <v>11.2</v>
      </c>
      <c r="E149" s="952" t="s">
        <v>411</v>
      </c>
      <c r="F149" s="952"/>
      <c r="G149" s="952"/>
      <c r="H149" s="952"/>
      <c r="I149" s="952"/>
      <c r="J149" s="953" t="s">
        <v>3</v>
      </c>
      <c r="K149" s="331" t="s">
        <v>3</v>
      </c>
      <c r="L149" s="321">
        <v>0.75</v>
      </c>
      <c r="M149" s="321">
        <v>1</v>
      </c>
      <c r="N149" s="950"/>
      <c r="O149" s="951"/>
      <c r="P149" s="116" t="str">
        <f>IF(N149&gt;100,"incorrect entry",IF(N149&gt;=90,M149,IF(N149&gt;=70,L149,"")))</f>
        <v/>
      </c>
      <c r="Q149" s="604"/>
      <c r="R149" s="604"/>
      <c r="S149" s="604"/>
      <c r="T149" s="600" t="str">
        <f>IF(N149&lt;&gt;"",N149,"")</f>
        <v/>
      </c>
      <c r="U149" s="601" t="s">
        <v>195</v>
      </c>
      <c r="V149" s="600" t="str">
        <f>IF(ISNUMBER(P149),P149,"0.00")</f>
        <v>0.00</v>
      </c>
      <c r="W149" s="602"/>
      <c r="X149" s="602"/>
      <c r="Y149" s="603"/>
      <c r="Z149" s="603"/>
    </row>
    <row r="150" spans="1:26" ht="12" customHeight="1">
      <c r="A150" s="314"/>
      <c r="B150" s="323"/>
      <c r="C150" s="324"/>
      <c r="D150" s="325" t="s">
        <v>600</v>
      </c>
      <c r="E150" s="918" t="s">
        <v>201</v>
      </c>
      <c r="F150" s="918"/>
      <c r="G150" s="918"/>
      <c r="H150" s="918"/>
      <c r="I150" s="918"/>
      <c r="J150" s="919"/>
      <c r="K150" s="385" t="s">
        <v>3</v>
      </c>
      <c r="L150" s="321">
        <v>1.5</v>
      </c>
      <c r="M150" s="321">
        <v>2</v>
      </c>
      <c r="N150" s="930"/>
      <c r="O150" s="931"/>
      <c r="P150" s="116" t="str">
        <f>IF(N150&gt;100,"incorrect entry",IF(N150&gt;=90,M150,IF(N150&gt;=70,L150,"")))</f>
        <v/>
      </c>
      <c r="Q150" s="604"/>
      <c r="R150" s="604"/>
      <c r="S150" s="604"/>
      <c r="T150" s="600" t="str">
        <f>IF(N150&lt;&gt;"",N150,"")</f>
        <v/>
      </c>
      <c r="U150" s="601" t="s">
        <v>196</v>
      </c>
      <c r="V150" s="600" t="str">
        <f>IF(ISNUMBER(P150),P150,"0.00")</f>
        <v>0.00</v>
      </c>
      <c r="W150" s="602"/>
      <c r="X150" s="602"/>
      <c r="Y150" s="603"/>
      <c r="Z150" s="603"/>
    </row>
    <row r="151" spans="1:26" ht="12" customHeight="1">
      <c r="A151" s="314"/>
      <c r="B151" s="298"/>
      <c r="C151" s="660" t="s">
        <v>486</v>
      </c>
      <c r="D151" s="325" t="s">
        <v>601</v>
      </c>
      <c r="E151" s="918" t="s">
        <v>202</v>
      </c>
      <c r="F151" s="918"/>
      <c r="G151" s="918"/>
      <c r="H151" s="918"/>
      <c r="I151" s="918"/>
      <c r="J151" s="919"/>
      <c r="K151" s="331" t="s">
        <v>3</v>
      </c>
      <c r="L151" s="321">
        <v>0.75</v>
      </c>
      <c r="M151" s="321">
        <v>1</v>
      </c>
      <c r="N151" s="930"/>
      <c r="O151" s="931"/>
      <c r="P151" s="116" t="str">
        <f>IF(N151&gt;100,"incorrect entry",IF(N151&gt;=90,M151,IF(N151&gt;=70,L151,"")))</f>
        <v/>
      </c>
      <c r="Q151" s="604"/>
      <c r="R151" s="604"/>
      <c r="S151" s="604"/>
      <c r="T151" s="600" t="str">
        <f>IF(N151&lt;&gt;"",N151,"")</f>
        <v/>
      </c>
      <c r="U151" s="601" t="s">
        <v>197</v>
      </c>
      <c r="V151" s="600" t="str">
        <f>IF(ISNUMBER(P151),P151,"0.00")</f>
        <v>0.00</v>
      </c>
      <c r="W151" s="602"/>
      <c r="X151" s="602"/>
      <c r="Y151" s="603"/>
      <c r="Z151" s="603"/>
    </row>
    <row r="152" spans="1:26" ht="12" customHeight="1" thickBot="1">
      <c r="A152" s="314"/>
      <c r="B152" s="303"/>
      <c r="C152" s="706"/>
      <c r="D152" s="707">
        <v>11.4</v>
      </c>
      <c r="E152" s="914" t="s">
        <v>245</v>
      </c>
      <c r="F152" s="914"/>
      <c r="G152" s="914"/>
      <c r="H152" s="914"/>
      <c r="I152" s="914"/>
      <c r="J152" s="915"/>
      <c r="K152" s="708" t="s">
        <v>246</v>
      </c>
      <c r="L152" s="709">
        <v>1.5</v>
      </c>
      <c r="M152" s="709">
        <v>2</v>
      </c>
      <c r="N152" s="932"/>
      <c r="O152" s="933"/>
      <c r="P152" s="441" t="str">
        <f>IF(N152&gt;100,"incorrect entry",IF(N152&gt;=90,M152,IF(N152&gt;=70,L152,"")))</f>
        <v/>
      </c>
      <c r="Q152" s="604"/>
      <c r="R152" s="604"/>
      <c r="S152" s="604"/>
      <c r="T152" s="600" t="str">
        <f>IF(N152&lt;&gt;"",N152,"")</f>
        <v/>
      </c>
      <c r="U152" s="601" t="s">
        <v>401</v>
      </c>
      <c r="V152" s="600" t="str">
        <f>IF(ISNUMBER(P152),P152,"0.00")</f>
        <v>0.00</v>
      </c>
      <c r="W152" s="602"/>
      <c r="X152" s="602"/>
      <c r="Y152" s="603"/>
      <c r="Z152" s="603"/>
    </row>
    <row r="153" spans="1:26" ht="12" customHeight="1">
      <c r="A153" s="314"/>
      <c r="B153" s="934"/>
      <c r="C153" s="936">
        <v>12</v>
      </c>
      <c r="D153" s="936" t="s">
        <v>1</v>
      </c>
      <c r="E153" s="936"/>
      <c r="F153" s="936"/>
      <c r="G153" s="936"/>
      <c r="H153" s="936"/>
      <c r="I153" s="936"/>
      <c r="J153" s="938"/>
      <c r="K153" s="940" t="s">
        <v>2</v>
      </c>
      <c r="L153" s="942" t="s">
        <v>407</v>
      </c>
      <c r="M153" s="943"/>
      <c r="N153" s="944" t="s">
        <v>584</v>
      </c>
      <c r="O153" s="945"/>
      <c r="P153" s="924" t="s">
        <v>581</v>
      </c>
      <c r="Q153" s="604"/>
      <c r="R153" s="604"/>
      <c r="S153" s="604"/>
      <c r="T153" s="638"/>
      <c r="U153" s="644"/>
      <c r="V153" s="601"/>
      <c r="W153" s="639"/>
      <c r="X153" s="639"/>
      <c r="Y153" s="640"/>
      <c r="Z153" s="640"/>
    </row>
    <row r="154" spans="1:26" ht="18" customHeight="1" thickBot="1">
      <c r="A154" s="314"/>
      <c r="B154" s="935"/>
      <c r="C154" s="937"/>
      <c r="D154" s="937"/>
      <c r="E154" s="937"/>
      <c r="F154" s="937"/>
      <c r="G154" s="937"/>
      <c r="H154" s="937"/>
      <c r="I154" s="937"/>
      <c r="J154" s="939"/>
      <c r="K154" s="941"/>
      <c r="L154" s="779" t="s">
        <v>609</v>
      </c>
      <c r="M154" s="779" t="s">
        <v>610</v>
      </c>
      <c r="N154" s="946"/>
      <c r="O154" s="947"/>
      <c r="P154" s="925"/>
      <c r="Q154" s="604"/>
      <c r="R154" s="604"/>
      <c r="S154" s="645"/>
      <c r="T154" s="638"/>
      <c r="U154" s="601"/>
      <c r="V154" s="601"/>
      <c r="W154" s="639"/>
      <c r="X154" s="639"/>
      <c r="Y154" s="640"/>
      <c r="Z154" s="640"/>
    </row>
    <row r="155" spans="1:26" ht="50.15" customHeight="1">
      <c r="A155" s="314"/>
      <c r="B155" s="780"/>
      <c r="C155" s="781"/>
      <c r="D155" s="662">
        <v>12.1</v>
      </c>
      <c r="E155" s="926" t="s">
        <v>602</v>
      </c>
      <c r="F155" s="926"/>
      <c r="G155" s="926"/>
      <c r="H155" s="926"/>
      <c r="I155" s="926"/>
      <c r="J155" s="927"/>
      <c r="K155" s="720" t="s">
        <v>244</v>
      </c>
      <c r="L155" s="734">
        <v>1</v>
      </c>
      <c r="M155" s="734">
        <v>2</v>
      </c>
      <c r="N155" s="920"/>
      <c r="O155" s="921"/>
      <c r="P155" s="782" t="str">
        <f>IF(N155&gt;100,"incorrect entry",IF(N155&gt;=80,M155,IF(N155&gt;=65,L155,IF(N155&lt;0,"incorrect entry"," "))))</f>
        <v xml:space="preserve"> </v>
      </c>
      <c r="Q155" s="604"/>
      <c r="R155" s="646"/>
      <c r="S155" s="646"/>
      <c r="T155" s="600" t="str">
        <f>IF(O155&lt;&gt;"",O155,"")</f>
        <v/>
      </c>
      <c r="U155" s="601" t="s">
        <v>248</v>
      </c>
      <c r="V155" s="600" t="str">
        <f t="shared" ref="V155:V163" si="10">IF(ISNUMBER(P155),P155,"0.00")</f>
        <v>0.00</v>
      </c>
      <c r="W155" s="602"/>
      <c r="X155" s="602"/>
      <c r="Y155" s="603"/>
      <c r="Z155" s="603"/>
    </row>
    <row r="156" spans="1:26" ht="13.5" customHeight="1">
      <c r="A156" s="314"/>
      <c r="B156" s="323"/>
      <c r="C156" s="324"/>
      <c r="D156" s="325">
        <v>12.2</v>
      </c>
      <c r="E156" s="928" t="s">
        <v>603</v>
      </c>
      <c r="F156" s="928"/>
      <c r="G156" s="928"/>
      <c r="H156" s="928"/>
      <c r="I156" s="928"/>
      <c r="J156" s="929"/>
      <c r="K156" s="386" t="s">
        <v>244</v>
      </c>
      <c r="L156" s="321">
        <v>0.5</v>
      </c>
      <c r="M156" s="321">
        <v>1.5</v>
      </c>
      <c r="N156" s="922"/>
      <c r="O156" s="923"/>
      <c r="P156" s="248" t="str">
        <f t="shared" ref="P156:P163" si="11">IF(N156&gt;100,"incorrect entry",IF(N156&gt;=80,M156,IF(N156&gt;=65,L156,IF(N156&lt;0,"incorrect entry"," "))))</f>
        <v xml:space="preserve"> </v>
      </c>
      <c r="Q156" s="604"/>
      <c r="R156" s="646"/>
      <c r="S156" s="646"/>
      <c r="T156" s="600"/>
      <c r="U156" s="601" t="s">
        <v>310</v>
      </c>
      <c r="V156" s="600" t="str">
        <f t="shared" si="10"/>
        <v>0.00</v>
      </c>
      <c r="W156" s="602"/>
      <c r="X156" s="602"/>
      <c r="Y156" s="603"/>
      <c r="Z156" s="603"/>
    </row>
    <row r="157" spans="1:26" s="455" customFormat="1" ht="13.5" customHeight="1">
      <c r="A157" s="450"/>
      <c r="B157" s="451"/>
      <c r="C157" s="452"/>
      <c r="D157" s="453">
        <v>12.3</v>
      </c>
      <c r="E157" s="928" t="s">
        <v>604</v>
      </c>
      <c r="F157" s="928"/>
      <c r="G157" s="928"/>
      <c r="H157" s="928"/>
      <c r="I157" s="928"/>
      <c r="J157" s="929"/>
      <c r="K157" s="454" t="s">
        <v>244</v>
      </c>
      <c r="L157" s="321">
        <v>0.5</v>
      </c>
      <c r="M157" s="321">
        <v>1</v>
      </c>
      <c r="N157" s="922"/>
      <c r="O157" s="923"/>
      <c r="P157" s="248" t="str">
        <f t="shared" si="11"/>
        <v xml:space="preserve"> </v>
      </c>
      <c r="Q157" s="649"/>
      <c r="R157" s="650"/>
      <c r="S157" s="650"/>
      <c r="T157" s="607" t="str">
        <f>IF(O157&lt;&gt;"",O157,"")</f>
        <v/>
      </c>
      <c r="U157" s="608" t="s">
        <v>311</v>
      </c>
      <c r="V157" s="607" t="str">
        <f t="shared" si="10"/>
        <v>0.00</v>
      </c>
      <c r="W157" s="651"/>
      <c r="X157" s="651"/>
      <c r="Y157" s="652"/>
      <c r="Z157" s="652"/>
    </row>
    <row r="158" spans="1:26" s="455" customFormat="1" ht="27" customHeight="1">
      <c r="A158" s="450"/>
      <c r="B158" s="451"/>
      <c r="C158" s="452"/>
      <c r="D158" s="320">
        <v>12.4</v>
      </c>
      <c r="E158" s="928" t="s">
        <v>605</v>
      </c>
      <c r="F158" s="928"/>
      <c r="G158" s="928"/>
      <c r="H158" s="928"/>
      <c r="I158" s="928"/>
      <c r="J158" s="929"/>
      <c r="K158" s="454" t="s">
        <v>244</v>
      </c>
      <c r="L158" s="321">
        <v>1</v>
      </c>
      <c r="M158" s="321">
        <v>2</v>
      </c>
      <c r="N158" s="922"/>
      <c r="O158" s="923"/>
      <c r="P158" s="248" t="str">
        <f>IF(N158&gt;100,"incorrect entry",IF(N158&gt;=80,M158,IF(N158&gt;=65,L158,IF(N158&lt;0,"incorrect entry"," "))))</f>
        <v xml:space="preserve"> </v>
      </c>
      <c r="Q158" s="649"/>
      <c r="R158" s="650"/>
      <c r="S158" s="650"/>
      <c r="T158" s="607"/>
      <c r="U158" s="608" t="s">
        <v>312</v>
      </c>
      <c r="V158" s="607" t="str">
        <f t="shared" si="10"/>
        <v>0.00</v>
      </c>
      <c r="W158" s="651"/>
      <c r="X158" s="651"/>
      <c r="Y158" s="652"/>
      <c r="Z158" s="652"/>
    </row>
    <row r="159" spans="1:26" ht="27" customHeight="1">
      <c r="A159" s="314"/>
      <c r="B159" s="323"/>
      <c r="C159" s="324"/>
      <c r="D159" s="320">
        <v>12.5</v>
      </c>
      <c r="E159" s="918" t="s">
        <v>606</v>
      </c>
      <c r="F159" s="918"/>
      <c r="G159" s="918"/>
      <c r="H159" s="918"/>
      <c r="I159" s="918"/>
      <c r="J159" s="919"/>
      <c r="K159" s="386" t="s">
        <v>244</v>
      </c>
      <c r="L159" s="321">
        <v>1</v>
      </c>
      <c r="M159" s="321">
        <v>2</v>
      </c>
      <c r="N159" s="922"/>
      <c r="O159" s="923"/>
      <c r="P159" s="248" t="str">
        <f t="shared" si="11"/>
        <v xml:space="preserve"> </v>
      </c>
      <c r="R159" s="646"/>
      <c r="S159" s="646"/>
      <c r="T159" s="600"/>
      <c r="U159" s="601" t="s">
        <v>313</v>
      </c>
      <c r="V159" s="600" t="str">
        <f t="shared" si="10"/>
        <v>0.00</v>
      </c>
      <c r="W159" s="602"/>
      <c r="X159" s="602"/>
      <c r="Y159" s="603"/>
      <c r="Z159" s="603"/>
    </row>
    <row r="160" spans="1:26" ht="24" customHeight="1">
      <c r="A160" s="314"/>
      <c r="B160" s="323"/>
      <c r="C160" s="324"/>
      <c r="D160" s="320">
        <v>12.6</v>
      </c>
      <c r="E160" s="918" t="s">
        <v>462</v>
      </c>
      <c r="F160" s="918"/>
      <c r="G160" s="918"/>
      <c r="H160" s="918"/>
      <c r="I160" s="918"/>
      <c r="J160" s="919"/>
      <c r="K160" s="386" t="s">
        <v>244</v>
      </c>
      <c r="L160" s="321">
        <v>2</v>
      </c>
      <c r="M160" s="321">
        <v>4</v>
      </c>
      <c r="N160" s="920"/>
      <c r="O160" s="921"/>
      <c r="P160" s="248" t="str">
        <f t="shared" si="11"/>
        <v xml:space="preserve"> </v>
      </c>
      <c r="Q160" s="604"/>
      <c r="R160" s="646"/>
      <c r="S160" s="646"/>
      <c r="T160" s="600"/>
      <c r="U160" s="601" t="s">
        <v>314</v>
      </c>
      <c r="V160" s="600" t="str">
        <f t="shared" si="10"/>
        <v>0.00</v>
      </c>
      <c r="W160" s="602"/>
      <c r="X160" s="602"/>
      <c r="Y160" s="603"/>
      <c r="Z160" s="603"/>
    </row>
    <row r="161" spans="1:26" ht="24" customHeight="1">
      <c r="A161" s="314"/>
      <c r="B161" s="323"/>
      <c r="C161" s="324"/>
      <c r="D161" s="320">
        <v>12.7</v>
      </c>
      <c r="E161" s="918" t="s">
        <v>463</v>
      </c>
      <c r="F161" s="918"/>
      <c r="G161" s="918"/>
      <c r="H161" s="918"/>
      <c r="I161" s="918"/>
      <c r="J161" s="919"/>
      <c r="K161" s="386" t="s">
        <v>244</v>
      </c>
      <c r="L161" s="321">
        <v>1.5</v>
      </c>
      <c r="M161" s="321">
        <v>3</v>
      </c>
      <c r="N161" s="922"/>
      <c r="O161" s="923"/>
      <c r="P161" s="248" t="str">
        <f t="shared" si="11"/>
        <v xml:space="preserve"> </v>
      </c>
      <c r="Q161" s="604"/>
      <c r="R161" s="646"/>
      <c r="S161" s="646"/>
      <c r="T161" s="600"/>
      <c r="U161" s="601" t="s">
        <v>315</v>
      </c>
      <c r="V161" s="600" t="str">
        <f t="shared" si="10"/>
        <v>0.00</v>
      </c>
      <c r="W161" s="602"/>
      <c r="X161" s="602"/>
      <c r="Y161" s="603"/>
      <c r="Z161" s="603"/>
    </row>
    <row r="162" spans="1:26" ht="24" customHeight="1">
      <c r="A162" s="314"/>
      <c r="B162" s="323"/>
      <c r="C162" s="324"/>
      <c r="D162" s="320">
        <v>12.8</v>
      </c>
      <c r="E162" s="918" t="s">
        <v>607</v>
      </c>
      <c r="F162" s="918"/>
      <c r="G162" s="918"/>
      <c r="H162" s="918"/>
      <c r="I162" s="918"/>
      <c r="J162" s="919"/>
      <c r="K162" s="386" t="s">
        <v>244</v>
      </c>
      <c r="L162" s="386"/>
      <c r="M162" s="321">
        <v>0.5</v>
      </c>
      <c r="N162" s="922"/>
      <c r="O162" s="923"/>
      <c r="P162" s="248" t="str">
        <f>IF(N162&gt;100,"incorrect entry",IF(N162&gt;=80,M162,IF(N162&gt;=65,L162,IF(N162&lt;0,"incorrect entry"," "))))</f>
        <v xml:space="preserve"> </v>
      </c>
      <c r="Q162" s="604"/>
      <c r="R162" s="646"/>
      <c r="S162" s="646"/>
      <c r="T162" s="600"/>
      <c r="U162" s="601" t="s">
        <v>316</v>
      </c>
      <c r="V162" s="600" t="str">
        <f t="shared" si="10"/>
        <v>0.00</v>
      </c>
      <c r="W162" s="602"/>
      <c r="X162" s="602"/>
      <c r="Y162" s="603"/>
      <c r="Z162" s="603"/>
    </row>
    <row r="163" spans="1:26" ht="12" customHeight="1" thickBot="1">
      <c r="A163" s="314"/>
      <c r="B163" s="710"/>
      <c r="C163" s="706"/>
      <c r="D163" s="570">
        <v>12.9</v>
      </c>
      <c r="E163" s="914" t="s">
        <v>608</v>
      </c>
      <c r="F163" s="914"/>
      <c r="G163" s="914"/>
      <c r="H163" s="914"/>
      <c r="I163" s="914"/>
      <c r="J163" s="915"/>
      <c r="K163" s="410" t="s">
        <v>244</v>
      </c>
      <c r="L163" s="410"/>
      <c r="M163" s="709">
        <v>1</v>
      </c>
      <c r="N163" s="916"/>
      <c r="O163" s="917"/>
      <c r="P163" s="468" t="str">
        <f t="shared" si="11"/>
        <v xml:space="preserve"> </v>
      </c>
      <c r="Q163" s="604"/>
      <c r="R163" s="646"/>
      <c r="S163" s="646"/>
      <c r="T163" s="600"/>
      <c r="U163" s="601" t="s">
        <v>317</v>
      </c>
      <c r="V163" s="600" t="str">
        <f t="shared" si="10"/>
        <v>0.00</v>
      </c>
      <c r="W163" s="602"/>
      <c r="X163" s="602"/>
      <c r="Y163" s="603"/>
      <c r="Z163" s="603"/>
    </row>
    <row r="164" spans="1:26" s="59" customFormat="1" ht="18" customHeight="1" thickBot="1">
      <c r="B164" s="60"/>
      <c r="C164" s="805">
        <v>13</v>
      </c>
      <c r="D164" s="1306" t="s">
        <v>613</v>
      </c>
      <c r="E164" s="1306"/>
      <c r="F164" s="1306"/>
      <c r="G164" s="1306"/>
      <c r="H164" s="1306"/>
      <c r="I164" s="1306"/>
      <c r="J164" s="1306"/>
      <c r="K164" s="1306"/>
      <c r="L164" s="806"/>
      <c r="M164" s="973"/>
      <c r="N164" s="973"/>
      <c r="O164" s="973"/>
      <c r="P164" s="807"/>
      <c r="Q164" s="587"/>
      <c r="R164" s="588"/>
      <c r="S164" s="622"/>
      <c r="T164" s="590"/>
      <c r="U164" s="591"/>
      <c r="V164" s="592"/>
      <c r="W164" s="592"/>
      <c r="X164" s="593"/>
      <c r="Y164" s="592"/>
      <c r="Z164" s="592"/>
    </row>
    <row r="165" spans="1:26" s="7" customFormat="1" ht="13.5" customHeight="1">
      <c r="A165" s="294"/>
      <c r="B165" s="571"/>
      <c r="C165" s="572"/>
      <c r="D165" s="662">
        <v>13.1</v>
      </c>
      <c r="E165" s="977"/>
      <c r="F165" s="978"/>
      <c r="G165" s="978"/>
      <c r="H165" s="979"/>
      <c r="I165" s="979"/>
      <c r="J165" s="979"/>
      <c r="K165" s="803" t="s">
        <v>244</v>
      </c>
      <c r="L165" s="711"/>
      <c r="M165" s="804"/>
      <c r="N165" s="1307"/>
      <c r="O165" s="1308"/>
      <c r="P165" s="442" t="str">
        <f>IF(N165&gt;100,"incorrect entry",IF(N165&gt;=80,M165,IF(N165&gt;=65,L165,IF(N165&lt;0,"incorrect entry"," "))))</f>
        <v xml:space="preserve"> </v>
      </c>
      <c r="Q165" s="599"/>
      <c r="R165" s="599"/>
      <c r="S165" s="589"/>
      <c r="T165" s="600" t="str">
        <f>IF(N165&lt;&gt;"",N165,"")</f>
        <v/>
      </c>
      <c r="U165" s="601"/>
      <c r="V165" s="602"/>
      <c r="W165" s="602"/>
      <c r="X165" s="602"/>
      <c r="Y165" s="603"/>
      <c r="Z165" s="603"/>
    </row>
    <row r="166" spans="1:26" s="7" customFormat="1" ht="13.5" customHeight="1">
      <c r="A166" s="294"/>
      <c r="B166" s="295"/>
      <c r="C166" s="296"/>
      <c r="D166" s="320">
        <v>13.2</v>
      </c>
      <c r="E166" s="974"/>
      <c r="F166" s="975"/>
      <c r="G166" s="975"/>
      <c r="H166" s="976"/>
      <c r="I166" s="976"/>
      <c r="J166" s="976"/>
      <c r="K166" s="332" t="s">
        <v>244</v>
      </c>
      <c r="L166" s="712"/>
      <c r="M166" s="713"/>
      <c r="N166" s="1309"/>
      <c r="O166" s="1310"/>
      <c r="P166" s="442" t="str">
        <f>IF(N166&gt;100,"incorrect entry",IF(N166&gt;=80,M166,IF(N166&gt;=65,L166,IF(N166&lt;0,"incorrect entry"," "))))</f>
        <v xml:space="preserve"> </v>
      </c>
      <c r="Q166" s="599"/>
      <c r="R166" s="599"/>
      <c r="S166" s="589"/>
      <c r="T166" s="600" t="str">
        <f>IF(N166&lt;&gt;"",N166,"")</f>
        <v/>
      </c>
      <c r="U166" s="601" t="s">
        <v>392</v>
      </c>
      <c r="V166" s="602"/>
      <c r="W166" s="602"/>
      <c r="X166" s="602"/>
      <c r="Y166" s="603"/>
      <c r="Z166" s="603"/>
    </row>
    <row r="167" spans="1:26" s="7" customFormat="1" ht="12" customHeight="1" thickBot="1">
      <c r="A167" s="294"/>
      <c r="B167" s="303"/>
      <c r="C167" s="562"/>
      <c r="D167" s="320">
        <v>13.3</v>
      </c>
      <c r="E167" s="1198"/>
      <c r="F167" s="1199"/>
      <c r="G167" s="1199"/>
      <c r="H167" s="1200"/>
      <c r="I167" s="1200"/>
      <c r="J167" s="1200"/>
      <c r="K167" s="409" t="s">
        <v>244</v>
      </c>
      <c r="L167" s="714"/>
      <c r="M167" s="715"/>
      <c r="N167" s="1311"/>
      <c r="O167" s="1312"/>
      <c r="P167" s="442" t="str">
        <f>IF(N167&gt;100,"incorrect entry",IF(N167&gt;=80,M167,IF(N167&gt;=65,L167,IF(N167&lt;0,"incorrect entry"," "))))</f>
        <v xml:space="preserve"> </v>
      </c>
      <c r="Q167" s="599"/>
      <c r="R167" s="599"/>
      <c r="S167" s="589"/>
      <c r="T167" s="600" t="str">
        <f>IF(N167&lt;&gt;"",N167,"")</f>
        <v/>
      </c>
      <c r="U167" s="601" t="s">
        <v>393</v>
      </c>
      <c r="V167" s="602"/>
      <c r="W167" s="602"/>
      <c r="X167" s="602"/>
      <c r="Y167" s="603"/>
      <c r="Z167" s="603"/>
    </row>
    <row r="168" spans="1:26" ht="18" hidden="1" customHeight="1">
      <c r="A168" s="314"/>
      <c r="B168" s="319"/>
      <c r="C168" s="322">
        <v>10</v>
      </c>
      <c r="D168" s="1201" t="s">
        <v>241</v>
      </c>
      <c r="E168" s="1201"/>
      <c r="F168" s="1201"/>
      <c r="G168" s="1201"/>
      <c r="H168" s="1201"/>
      <c r="I168" s="1201"/>
      <c r="J168" s="1201"/>
      <c r="K168" s="1201"/>
      <c r="L168" s="1201"/>
      <c r="M168" s="1201"/>
      <c r="N168" s="1201"/>
      <c r="O168" s="1201"/>
      <c r="P168" s="1202"/>
      <c r="Q168" s="604"/>
      <c r="R168" s="604"/>
      <c r="S168" s="631"/>
      <c r="T168" s="600"/>
      <c r="U168" s="601"/>
      <c r="V168" s="612"/>
      <c r="W168" s="612"/>
      <c r="X168" s="612"/>
      <c r="Y168" s="613"/>
      <c r="Z168" s="613"/>
    </row>
    <row r="169" spans="1:26" ht="16" hidden="1" customHeight="1">
      <c r="A169" s="314"/>
      <c r="B169" s="295"/>
      <c r="C169" s="302"/>
      <c r="D169" s="320">
        <v>8.1</v>
      </c>
      <c r="E169" s="952" t="s">
        <v>273</v>
      </c>
      <c r="F169" s="952"/>
      <c r="G169" s="952"/>
      <c r="H169" s="952"/>
      <c r="I169" s="953"/>
      <c r="J169" s="321">
        <v>0.15</v>
      </c>
      <c r="K169" s="950"/>
      <c r="L169" s="951"/>
      <c r="M169" s="1203"/>
      <c r="N169" s="1204"/>
      <c r="O169" s="467" t="str">
        <f>IF(OR(K169&lt;0,M169&lt;0), "Error", IF(OR(AND(K169=0,M169=0),K169=" ",M169=" "), " ", (K169+M169)/($K$129+$M$129)))</f>
        <v xml:space="preserve"> </v>
      </c>
      <c r="P169" s="116" t="str">
        <f>IF(OR(K169&lt;0,M169&lt;0), "Error", IF(OR(AND(K169=0,M169=0),K169=" ",M169=" "), " ", (K169+M169)/($K$129+$M$129)*J169*40))</f>
        <v xml:space="preserve"> </v>
      </c>
      <c r="Q169" s="604"/>
      <c r="R169" s="604"/>
      <c r="S169" s="611"/>
      <c r="T169" s="600" t="str">
        <f>IF(N169&lt;&gt;"",N169,"")</f>
        <v/>
      </c>
      <c r="U169" s="601" t="s">
        <v>397</v>
      </c>
      <c r="V169" s="634"/>
      <c r="W169" s="612"/>
      <c r="X169" s="612"/>
      <c r="Y169" s="612"/>
      <c r="Z169" s="612"/>
    </row>
    <row r="170" spans="1:26" ht="16" hidden="1" customHeight="1" thickBot="1">
      <c r="A170" s="314"/>
      <c r="B170" s="295"/>
      <c r="C170" s="302"/>
      <c r="D170" s="320">
        <v>8.1999999999999993</v>
      </c>
      <c r="E170" s="1061" t="s">
        <v>274</v>
      </c>
      <c r="F170" s="1061"/>
      <c r="G170" s="1061"/>
      <c r="H170" s="1061"/>
      <c r="I170" s="1061"/>
      <c r="J170" s="321">
        <v>0.1</v>
      </c>
      <c r="K170" s="950"/>
      <c r="L170" s="951"/>
      <c r="M170" s="971"/>
      <c r="N170" s="972"/>
      <c r="O170" s="467" t="str">
        <f>IF(OR(K170&lt;0,M170&lt;0), "Error", IF(OR(AND(K170=0,M170=0),K170=" ",M170=" "), " ", (K170+M170)/($K$129+$M$129)))</f>
        <v xml:space="preserve"> </v>
      </c>
      <c r="P170" s="116" t="str">
        <f>IF(OR(K170&lt;0,M170&lt;0), "Error", IF(OR(AND(K170=0,M170=0),K170=" ",M170=" "), " ", (K170+M170)/($K$129+$M$129)*J170*40))</f>
        <v xml:space="preserve"> </v>
      </c>
      <c r="Q170" s="604"/>
      <c r="R170" s="604"/>
      <c r="S170" s="611"/>
      <c r="T170" s="600" t="str">
        <f>IF(N170&lt;&gt;"",N170,"")</f>
        <v/>
      </c>
      <c r="U170" s="601" t="s">
        <v>398</v>
      </c>
      <c r="V170" s="634"/>
      <c r="W170" s="612"/>
      <c r="X170" s="612"/>
      <c r="Y170" s="612"/>
      <c r="Z170" s="612"/>
    </row>
    <row r="171" spans="1:26" ht="27" customHeight="1" thickBot="1">
      <c r="A171" s="314"/>
      <c r="B171" s="996" t="s">
        <v>614</v>
      </c>
      <c r="C171" s="997"/>
      <c r="D171" s="997"/>
      <c r="E171" s="997"/>
      <c r="F171" s="997"/>
      <c r="G171" s="997"/>
      <c r="H171" s="997"/>
      <c r="I171" s="997"/>
      <c r="J171" s="997"/>
      <c r="K171" s="997"/>
      <c r="L171" s="997"/>
      <c r="M171" s="997"/>
      <c r="N171" s="997"/>
      <c r="O171" s="998"/>
      <c r="P171" s="383">
        <f>IF(SUM(P139:P145,P148:P152,P155:P163,P165:P167)&gt;5,5,(SUM(P139:P145,P148:P152,P155:P163,P165:P167)))</f>
        <v>0</v>
      </c>
      <c r="Q171" s="604"/>
      <c r="R171" s="604"/>
      <c r="S171" s="604"/>
      <c r="T171" s="638"/>
      <c r="U171" s="596"/>
      <c r="V171" s="639"/>
      <c r="W171" s="639"/>
      <c r="X171" s="639"/>
      <c r="Y171" s="640"/>
      <c r="Z171" s="640"/>
    </row>
    <row r="172" spans="1:26" ht="27" hidden="1" customHeight="1" thickBot="1">
      <c r="A172" s="314"/>
      <c r="B172" s="996" t="s">
        <v>403</v>
      </c>
      <c r="C172" s="997"/>
      <c r="D172" s="997"/>
      <c r="E172" s="997"/>
      <c r="F172" s="997"/>
      <c r="G172" s="997"/>
      <c r="H172" s="997"/>
      <c r="I172" s="997"/>
      <c r="J172" s="997"/>
      <c r="K172" s="997"/>
      <c r="L172" s="997"/>
      <c r="M172" s="997"/>
      <c r="N172" s="997"/>
      <c r="O172" s="998"/>
      <c r="P172" s="383">
        <f>IF((P131+P171)&gt;40,40,(P131+P171))</f>
        <v>0</v>
      </c>
      <c r="Q172" s="604"/>
      <c r="R172" s="604"/>
      <c r="S172" s="604"/>
      <c r="T172" s="638"/>
      <c r="U172" s="596"/>
      <c r="V172" s="639"/>
      <c r="W172" s="639"/>
      <c r="X172" s="639"/>
      <c r="Y172" s="640"/>
      <c r="Z172" s="640"/>
    </row>
    <row r="173" spans="1:26" ht="54" hidden="1" customHeight="1">
      <c r="A173" s="314"/>
      <c r="B173" s="319"/>
      <c r="C173" s="322">
        <v>9</v>
      </c>
      <c r="D173" s="322" t="s">
        <v>275</v>
      </c>
      <c r="E173" s="326"/>
      <c r="F173" s="326"/>
      <c r="G173" s="326"/>
      <c r="H173" s="326"/>
      <c r="I173" s="326"/>
      <c r="J173" s="437" t="s">
        <v>276</v>
      </c>
      <c r="K173" s="437" t="s">
        <v>409</v>
      </c>
      <c r="L173" s="942" t="s">
        <v>277</v>
      </c>
      <c r="M173" s="943"/>
      <c r="N173" s="1250" t="s">
        <v>448</v>
      </c>
      <c r="O173" s="1251"/>
      <c r="P173" s="438" t="s">
        <v>242</v>
      </c>
      <c r="Q173" s="604"/>
      <c r="R173" s="604"/>
      <c r="S173" s="631"/>
      <c r="T173" s="600"/>
      <c r="U173" s="601"/>
      <c r="V173" s="612"/>
      <c r="W173" s="612"/>
      <c r="X173" s="612"/>
      <c r="Y173" s="613"/>
      <c r="Z173" s="613"/>
    </row>
    <row r="174" spans="1:26" ht="16" hidden="1" customHeight="1">
      <c r="A174" s="314"/>
      <c r="B174" s="295"/>
      <c r="C174" s="302"/>
      <c r="D174" s="320">
        <v>9.1</v>
      </c>
      <c r="E174" s="952" t="s">
        <v>278</v>
      </c>
      <c r="F174" s="952"/>
      <c r="G174" s="952"/>
      <c r="H174" s="952"/>
      <c r="I174" s="953"/>
      <c r="J174" s="404" t="s">
        <v>279</v>
      </c>
      <c r="K174" s="125"/>
      <c r="L174" s="930"/>
      <c r="M174" s="931"/>
      <c r="N174" s="1252" t="s">
        <v>244</v>
      </c>
      <c r="O174" s="1253"/>
      <c r="P174" s="116" t="str">
        <f>IF(OR(J198="",J198&lt;0), "",IF(J198=0,2,IF(J198&lt;10,1.5,IF(J198&lt;15,1,IF(J198&lt;20,0.5,0)))))</f>
        <v/>
      </c>
      <c r="Q174" s="604"/>
      <c r="R174" s="604"/>
      <c r="S174" s="611"/>
      <c r="T174" s="600" t="str">
        <f>IF(N174&lt;&gt;"",N174,"")</f>
        <v>N.A</v>
      </c>
      <c r="U174" s="601" t="s">
        <v>399</v>
      </c>
      <c r="V174" s="634"/>
      <c r="W174" s="612"/>
      <c r="X174" s="612"/>
      <c r="Y174" s="612"/>
      <c r="Z174" s="612"/>
    </row>
    <row r="175" spans="1:26" ht="16" hidden="1" customHeight="1" thickBot="1">
      <c r="A175" s="314"/>
      <c r="B175" s="295"/>
      <c r="C175" s="302"/>
      <c r="D175" s="320">
        <v>9.1999999999999993</v>
      </c>
      <c r="E175" s="1061" t="s">
        <v>280</v>
      </c>
      <c r="F175" s="1061"/>
      <c r="G175" s="1061"/>
      <c r="H175" s="1061"/>
      <c r="I175" s="1061"/>
      <c r="J175" s="404" t="s">
        <v>281</v>
      </c>
      <c r="K175" s="449" t="s">
        <v>244</v>
      </c>
      <c r="L175" s="932"/>
      <c r="M175" s="933"/>
      <c r="N175" s="932"/>
      <c r="O175" s="933"/>
      <c r="P175" s="116" t="str">
        <f ca="1">IF(OR(J206="",K206=""), " ",IF(J206=0,3,INDIRECT(J206&amp;K206)))</f>
        <v xml:space="preserve"> </v>
      </c>
      <c r="Q175" s="604"/>
      <c r="R175" s="604"/>
      <c r="S175" s="611"/>
      <c r="T175" s="600" t="str">
        <f>IF(N175&lt;&gt;"",N175,"")</f>
        <v/>
      </c>
      <c r="U175" s="601" t="s">
        <v>400</v>
      </c>
      <c r="V175" s="634"/>
      <c r="W175" s="612"/>
      <c r="X175" s="612"/>
      <c r="Y175" s="612"/>
      <c r="Z175" s="612"/>
    </row>
    <row r="176" spans="1:26" ht="27" hidden="1" customHeight="1" thickBot="1">
      <c r="A176" s="314"/>
      <c r="B176" s="996" t="s">
        <v>413</v>
      </c>
      <c r="C176" s="997"/>
      <c r="D176" s="997"/>
      <c r="E176" s="997"/>
      <c r="F176" s="997"/>
      <c r="G176" s="997"/>
      <c r="H176" s="997"/>
      <c r="I176" s="997"/>
      <c r="J176" s="997"/>
      <c r="K176" s="997"/>
      <c r="L176" s="997"/>
      <c r="M176" s="997"/>
      <c r="N176" s="997"/>
      <c r="O176" s="998"/>
      <c r="P176" s="383">
        <f ca="1">IF(SUM(P174:P175)&gt;5,5,(SUM(P174:P175)))</f>
        <v>0</v>
      </c>
      <c r="Q176" s="604"/>
      <c r="R176" s="604"/>
      <c r="S176" s="604"/>
      <c r="T176" s="638"/>
      <c r="U176" s="596"/>
      <c r="V176" s="639"/>
      <c r="W176" s="639"/>
      <c r="X176" s="639"/>
      <c r="Y176" s="640"/>
      <c r="Z176" s="640"/>
    </row>
    <row r="177" spans="1:26" ht="30" customHeight="1" thickBot="1">
      <c r="A177" s="314"/>
      <c r="B177" s="808"/>
      <c r="C177" s="809">
        <v>14</v>
      </c>
      <c r="D177" s="1262" t="s">
        <v>615</v>
      </c>
      <c r="E177" s="1262"/>
      <c r="F177" s="1262"/>
      <c r="G177" s="1262"/>
      <c r="H177" s="1262"/>
      <c r="I177" s="1262"/>
      <c r="J177" s="1263"/>
      <c r="K177" s="732" t="s">
        <v>2</v>
      </c>
      <c r="L177" s="1264" t="s">
        <v>143</v>
      </c>
      <c r="M177" s="1264"/>
      <c r="N177" s="1264"/>
      <c r="O177" s="1264"/>
      <c r="P177" s="810" t="s">
        <v>581</v>
      </c>
      <c r="Q177" s="604"/>
      <c r="R177" s="646"/>
      <c r="S177" s="646"/>
      <c r="T177" s="638"/>
      <c r="U177" s="644"/>
      <c r="V177" s="600"/>
      <c r="W177" s="639"/>
      <c r="X177" s="639"/>
      <c r="Y177" s="640"/>
      <c r="Z177" s="640"/>
    </row>
    <row r="178" spans="1:26" ht="6" hidden="1" customHeight="1">
      <c r="A178" s="314"/>
      <c r="B178" s="717"/>
      <c r="C178" s="717"/>
      <c r="D178" s="717"/>
      <c r="E178" s="717"/>
      <c r="F178" s="717"/>
      <c r="G178" s="717"/>
      <c r="H178" s="717"/>
      <c r="I178" s="717"/>
      <c r="J178" s="718"/>
      <c r="K178" s="719"/>
      <c r="L178" s="716"/>
      <c r="M178" s="716"/>
      <c r="N178" s="716"/>
      <c r="O178" s="716"/>
      <c r="P178" s="716"/>
      <c r="Q178" s="604"/>
      <c r="R178" s="646"/>
      <c r="S178" s="647"/>
      <c r="T178" s="638"/>
      <c r="U178" s="601"/>
      <c r="V178" s="600" t="str">
        <f>IF(ISNUMBER(P178),P178,"0.00")</f>
        <v>0.00</v>
      </c>
      <c r="W178" s="639"/>
      <c r="X178" s="639"/>
      <c r="Y178" s="640"/>
      <c r="Z178" s="640"/>
    </row>
    <row r="179" spans="1:26" ht="12" customHeight="1" thickBot="1">
      <c r="A179" s="314"/>
      <c r="B179" s="721"/>
      <c r="C179" s="722"/>
      <c r="D179" s="318" t="s">
        <v>203</v>
      </c>
      <c r="E179" s="1009" t="s">
        <v>144</v>
      </c>
      <c r="F179" s="1009"/>
      <c r="G179" s="1009"/>
      <c r="H179" s="1009"/>
      <c r="I179" s="1009"/>
      <c r="J179" s="1010"/>
      <c r="K179" s="723" t="s">
        <v>244</v>
      </c>
      <c r="L179" s="1011">
        <v>-1</v>
      </c>
      <c r="M179" s="1012"/>
      <c r="N179" s="1012"/>
      <c r="O179" s="1013"/>
      <c r="P179" s="724"/>
      <c r="Q179" s="604"/>
      <c r="R179" s="646"/>
      <c r="S179" s="646"/>
      <c r="T179" s="600" t="str">
        <f>IF(P179&lt;&gt;"",P179,"")</f>
        <v/>
      </c>
      <c r="U179" s="601" t="s">
        <v>203</v>
      </c>
      <c r="V179" s="600" t="str">
        <f>IF(ISNUMBER(P179),P179,"0.00")</f>
        <v>0.00</v>
      </c>
      <c r="W179" s="602"/>
      <c r="X179" s="602"/>
      <c r="Y179" s="603"/>
      <c r="Z179" s="603"/>
    </row>
    <row r="180" spans="1:26" ht="42.75" customHeight="1" thickBot="1">
      <c r="A180" s="314"/>
      <c r="B180" s="728"/>
      <c r="C180" s="729"/>
      <c r="D180" s="730"/>
      <c r="E180" s="1014"/>
      <c r="F180" s="1014"/>
      <c r="G180" s="1014"/>
      <c r="H180" s="1014"/>
      <c r="I180" s="1014"/>
      <c r="J180" s="1015"/>
      <c r="K180" s="731"/>
      <c r="L180" s="1016" t="s">
        <v>407</v>
      </c>
      <c r="M180" s="1017"/>
      <c r="N180" s="732" t="s">
        <v>320</v>
      </c>
      <c r="O180" s="732" t="s">
        <v>321</v>
      </c>
      <c r="P180" s="733"/>
      <c r="Q180" s="604"/>
      <c r="R180" s="646"/>
      <c r="S180" s="646"/>
      <c r="T180" s="600" t="str">
        <f>IF(P180&lt;&gt;"",P180,"")</f>
        <v/>
      </c>
      <c r="U180" s="601"/>
      <c r="V180" s="600"/>
      <c r="W180" s="602"/>
      <c r="X180" s="602"/>
      <c r="Y180" s="603"/>
      <c r="Z180" s="603"/>
    </row>
    <row r="181" spans="1:26" ht="15" customHeight="1">
      <c r="A181" s="314"/>
      <c r="B181" s="1022"/>
      <c r="C181" s="1027"/>
      <c r="D181" s="1265" t="s">
        <v>322</v>
      </c>
      <c r="E181" s="1062" t="s">
        <v>323</v>
      </c>
      <c r="F181" s="1062"/>
      <c r="G181" s="1062"/>
      <c r="H181" s="1062"/>
      <c r="I181" s="1062"/>
      <c r="J181" s="1062"/>
      <c r="K181" s="407" t="s">
        <v>244</v>
      </c>
      <c r="L181" s="1018" t="s">
        <v>324</v>
      </c>
      <c r="M181" s="1019"/>
      <c r="N181" s="735">
        <v>-1</v>
      </c>
      <c r="O181" s="436"/>
      <c r="P181" s="563" t="str">
        <f t="shared" ref="P181:P188" si="12">IF(O181=0," ",IF(O181&lt;0,"Error",N181 * O181))</f>
        <v xml:space="preserve"> </v>
      </c>
      <c r="Q181" s="604"/>
      <c r="R181" s="646"/>
      <c r="S181" s="646"/>
      <c r="T181" s="600"/>
      <c r="U181" s="601" t="s">
        <v>322</v>
      </c>
      <c r="V181" s="600" t="str">
        <f t="shared" ref="V181:V189" si="13">IF(ISNUMBER(P181),P181,"0.00")</f>
        <v>0.00</v>
      </c>
      <c r="W181" s="602"/>
      <c r="X181" s="602"/>
      <c r="Y181" s="603"/>
      <c r="Z181" s="603"/>
    </row>
    <row r="182" spans="1:26" ht="15" customHeight="1">
      <c r="A182" s="314"/>
      <c r="B182" s="1032"/>
      <c r="C182" s="1029"/>
      <c r="D182" s="1266"/>
      <c r="E182" s="1063"/>
      <c r="F182" s="1063"/>
      <c r="G182" s="1063"/>
      <c r="H182" s="1063"/>
      <c r="I182" s="1063"/>
      <c r="J182" s="1064"/>
      <c r="K182" s="408" t="s">
        <v>244</v>
      </c>
      <c r="L182" s="1254" t="s">
        <v>325</v>
      </c>
      <c r="M182" s="1255"/>
      <c r="N182" s="321">
        <v>-1.5</v>
      </c>
      <c r="O182" s="434"/>
      <c r="P182" s="116" t="str">
        <f t="shared" si="12"/>
        <v xml:space="preserve"> </v>
      </c>
      <c r="Q182" s="604"/>
      <c r="R182" s="646"/>
      <c r="S182" s="646"/>
      <c r="T182" s="600" t="str">
        <f>IF(P182&lt;&gt;"",P182,"")</f>
        <v xml:space="preserve"> </v>
      </c>
      <c r="U182" s="601" t="s">
        <v>322</v>
      </c>
      <c r="V182" s="600" t="str">
        <f t="shared" si="13"/>
        <v>0.00</v>
      </c>
      <c r="W182" s="602"/>
      <c r="X182" s="602"/>
      <c r="Y182" s="603"/>
      <c r="Z182" s="603"/>
    </row>
    <row r="183" spans="1:26" ht="15" customHeight="1" thickBot="1">
      <c r="A183" s="314"/>
      <c r="B183" s="1023"/>
      <c r="C183" s="1028"/>
      <c r="D183" s="1267"/>
      <c r="E183" s="1061"/>
      <c r="F183" s="1061"/>
      <c r="G183" s="1061"/>
      <c r="H183" s="1061"/>
      <c r="I183" s="1061"/>
      <c r="J183" s="1065"/>
      <c r="K183" s="409" t="s">
        <v>244</v>
      </c>
      <c r="L183" s="1011" t="s">
        <v>326</v>
      </c>
      <c r="M183" s="1013"/>
      <c r="N183" s="709">
        <v>-2</v>
      </c>
      <c r="O183" s="435"/>
      <c r="P183" s="441" t="str">
        <f t="shared" si="12"/>
        <v xml:space="preserve"> </v>
      </c>
      <c r="Q183" s="604"/>
      <c r="R183" s="646"/>
      <c r="S183" s="646"/>
      <c r="T183" s="600" t="str">
        <f>IF(P183&lt;&gt;"",P183,"")</f>
        <v xml:space="preserve"> </v>
      </c>
      <c r="U183" s="601" t="s">
        <v>322</v>
      </c>
      <c r="V183" s="600" t="str">
        <f t="shared" si="13"/>
        <v>0.00</v>
      </c>
      <c r="W183" s="602"/>
      <c r="X183" s="602"/>
      <c r="Y183" s="603"/>
      <c r="Z183" s="603"/>
    </row>
    <row r="184" spans="1:26" ht="15" customHeight="1">
      <c r="A184" s="314"/>
      <c r="B184" s="1022"/>
      <c r="C184" s="1208"/>
      <c r="D184" s="1030" t="s">
        <v>327</v>
      </c>
      <c r="E184" s="1024" t="s">
        <v>328</v>
      </c>
      <c r="F184" s="1024"/>
      <c r="G184" s="1024"/>
      <c r="H184" s="1024"/>
      <c r="I184" s="1024"/>
      <c r="J184" s="1025"/>
      <c r="K184" s="407" t="s">
        <v>244</v>
      </c>
      <c r="L184" s="1018" t="s">
        <v>324</v>
      </c>
      <c r="M184" s="1019"/>
      <c r="N184" s="735">
        <v>-2</v>
      </c>
      <c r="O184" s="436"/>
      <c r="P184" s="563" t="str">
        <f t="shared" si="12"/>
        <v xml:space="preserve"> </v>
      </c>
      <c r="Q184" s="648"/>
      <c r="R184" s="646"/>
      <c r="S184" s="646"/>
      <c r="T184" s="600"/>
      <c r="U184" s="601" t="s">
        <v>327</v>
      </c>
      <c r="V184" s="600" t="str">
        <f t="shared" si="13"/>
        <v>0.00</v>
      </c>
      <c r="W184" s="602"/>
      <c r="X184" s="602"/>
      <c r="Y184" s="603"/>
      <c r="Z184" s="603"/>
    </row>
    <row r="185" spans="1:26" ht="15" customHeight="1">
      <c r="A185" s="314"/>
      <c r="B185" s="1032"/>
      <c r="C185" s="1209"/>
      <c r="D185" s="1066"/>
      <c r="E185" s="952"/>
      <c r="F185" s="952"/>
      <c r="G185" s="952"/>
      <c r="H185" s="952"/>
      <c r="I185" s="952"/>
      <c r="J185" s="953"/>
      <c r="K185" s="332" t="s">
        <v>244</v>
      </c>
      <c r="L185" s="1254" t="s">
        <v>325</v>
      </c>
      <c r="M185" s="1255"/>
      <c r="N185" s="321">
        <v>-2.5</v>
      </c>
      <c r="O185" s="434"/>
      <c r="P185" s="116" t="str">
        <f t="shared" si="12"/>
        <v xml:space="preserve"> </v>
      </c>
      <c r="Q185" s="604"/>
      <c r="R185" s="646"/>
      <c r="S185" s="646"/>
      <c r="T185" s="600"/>
      <c r="U185" s="601" t="s">
        <v>327</v>
      </c>
      <c r="V185" s="600" t="str">
        <f t="shared" si="13"/>
        <v>0.00</v>
      </c>
      <c r="W185" s="602"/>
      <c r="X185" s="602"/>
      <c r="Y185" s="603"/>
      <c r="Z185" s="603"/>
    </row>
    <row r="186" spans="1:26" ht="15" customHeight="1" thickBot="1">
      <c r="A186" s="314"/>
      <c r="B186" s="1023"/>
      <c r="C186" s="1210"/>
      <c r="D186" s="1031"/>
      <c r="E186" s="995"/>
      <c r="F186" s="995"/>
      <c r="G186" s="995"/>
      <c r="H186" s="995"/>
      <c r="I186" s="995"/>
      <c r="J186" s="1026"/>
      <c r="K186" s="409" t="s">
        <v>244</v>
      </c>
      <c r="L186" s="1011" t="s">
        <v>326</v>
      </c>
      <c r="M186" s="1013"/>
      <c r="N186" s="709">
        <v>-3</v>
      </c>
      <c r="O186" s="435"/>
      <c r="P186" s="441" t="str">
        <f t="shared" si="12"/>
        <v xml:space="preserve"> </v>
      </c>
      <c r="Q186" s="604"/>
      <c r="R186" s="646"/>
      <c r="S186" s="646"/>
      <c r="T186" s="600"/>
      <c r="U186" s="601" t="s">
        <v>327</v>
      </c>
      <c r="V186" s="600" t="str">
        <f t="shared" si="13"/>
        <v>0.00</v>
      </c>
      <c r="W186" s="602"/>
      <c r="X186" s="602"/>
      <c r="Y186" s="603"/>
      <c r="Z186" s="603"/>
    </row>
    <row r="187" spans="1:26" ht="12" customHeight="1">
      <c r="A187" s="314"/>
      <c r="B187" s="1032"/>
      <c r="C187" s="1029"/>
      <c r="D187" s="1205" t="s">
        <v>329</v>
      </c>
      <c r="E187" s="948" t="s">
        <v>330</v>
      </c>
      <c r="F187" s="948"/>
      <c r="G187" s="948"/>
      <c r="H187" s="948"/>
      <c r="I187" s="948"/>
      <c r="J187" s="949"/>
      <c r="K187" s="720" t="s">
        <v>244</v>
      </c>
      <c r="L187" s="1018" t="s">
        <v>324</v>
      </c>
      <c r="M187" s="1019"/>
      <c r="N187" s="734">
        <v>-1</v>
      </c>
      <c r="O187" s="700"/>
      <c r="P187" s="442" t="str">
        <f t="shared" si="12"/>
        <v xml:space="preserve"> </v>
      </c>
      <c r="Q187" s="604"/>
      <c r="R187" s="646"/>
      <c r="S187" s="646"/>
      <c r="T187" s="600"/>
      <c r="U187" s="601" t="s">
        <v>329</v>
      </c>
      <c r="V187" s="600" t="str">
        <f t="shared" si="13"/>
        <v>0.00</v>
      </c>
      <c r="W187" s="602"/>
      <c r="X187" s="602"/>
      <c r="Y187" s="603"/>
      <c r="Z187" s="603"/>
    </row>
    <row r="188" spans="1:26" ht="15" customHeight="1" thickBot="1">
      <c r="A188" s="314"/>
      <c r="B188" s="1023"/>
      <c r="C188" s="1028"/>
      <c r="D188" s="1031"/>
      <c r="E188" s="995"/>
      <c r="F188" s="995"/>
      <c r="G188" s="995"/>
      <c r="H188" s="995"/>
      <c r="I188" s="995"/>
      <c r="J188" s="1026"/>
      <c r="K188" s="410" t="s">
        <v>244</v>
      </c>
      <c r="L188" s="1011" t="s">
        <v>331</v>
      </c>
      <c r="M188" s="1013"/>
      <c r="N188" s="321">
        <v>-1.5</v>
      </c>
      <c r="O188" s="435"/>
      <c r="P188" s="441" t="str">
        <f t="shared" si="12"/>
        <v xml:space="preserve"> </v>
      </c>
      <c r="Q188" s="604"/>
      <c r="R188" s="646"/>
      <c r="S188" s="646"/>
      <c r="T188" s="600"/>
      <c r="U188" s="601" t="s">
        <v>329</v>
      </c>
      <c r="V188" s="600" t="str">
        <f t="shared" si="13"/>
        <v>0.00</v>
      </c>
      <c r="W188" s="602"/>
      <c r="X188" s="602"/>
      <c r="Y188" s="603"/>
      <c r="Z188" s="603"/>
    </row>
    <row r="189" spans="1:26" s="7" customFormat="1" ht="26.15" customHeight="1" thickBot="1">
      <c r="A189" s="294"/>
      <c r="B189" s="996" t="s">
        <v>616</v>
      </c>
      <c r="C189" s="997"/>
      <c r="D189" s="997"/>
      <c r="E189" s="997"/>
      <c r="F189" s="997"/>
      <c r="G189" s="997"/>
      <c r="H189" s="997"/>
      <c r="I189" s="997"/>
      <c r="J189" s="997"/>
      <c r="K189" s="997"/>
      <c r="L189" s="997"/>
      <c r="M189" s="997"/>
      <c r="N189" s="997"/>
      <c r="O189" s="998"/>
      <c r="P189" s="334">
        <f>IF(SUM(P179,P181:P188)&lt;-5,-5,(SUM(P179,P181:P188)))</f>
        <v>0</v>
      </c>
      <c r="Q189" s="599"/>
      <c r="R189" s="653"/>
      <c r="S189" s="654"/>
      <c r="T189" s="626"/>
      <c r="U189" s="601"/>
      <c r="V189" s="601">
        <f t="shared" si="13"/>
        <v>0</v>
      </c>
      <c r="W189" s="602"/>
      <c r="X189" s="602"/>
      <c r="Y189" s="603"/>
      <c r="Z189" s="603"/>
    </row>
    <row r="190" spans="1:26" ht="41.15" customHeight="1" thickBot="1">
      <c r="A190" s="314"/>
      <c r="B190" s="725"/>
      <c r="C190" s="573"/>
      <c r="D190" s="726"/>
      <c r="E190" s="1039"/>
      <c r="F190" s="1039"/>
      <c r="G190" s="1039"/>
      <c r="H190" s="1039"/>
      <c r="I190" s="1039"/>
      <c r="J190" s="1039"/>
      <c r="K190" s="1039"/>
      <c r="L190" s="1020" t="s">
        <v>407</v>
      </c>
      <c r="M190" s="1021"/>
      <c r="N190" s="1020" t="s">
        <v>143</v>
      </c>
      <c r="O190" s="1021"/>
      <c r="P190" s="727"/>
      <c r="Q190" s="604"/>
      <c r="R190" s="646"/>
      <c r="S190" s="646"/>
      <c r="T190" s="600" t="str">
        <f>IF(P190&lt;&gt;"",P190,"")</f>
        <v/>
      </c>
      <c r="U190" s="601"/>
      <c r="V190" s="600"/>
      <c r="W190" s="602"/>
      <c r="X190" s="602"/>
      <c r="Y190" s="603"/>
      <c r="Z190" s="603"/>
    </row>
    <row r="191" spans="1:26" ht="15" customHeight="1">
      <c r="A191" s="314"/>
      <c r="B191" s="1022"/>
      <c r="C191" s="1027"/>
      <c r="D191" s="1030" t="s">
        <v>464</v>
      </c>
      <c r="E191" s="1024" t="s">
        <v>465</v>
      </c>
      <c r="F191" s="1024"/>
      <c r="G191" s="1024"/>
      <c r="H191" s="1024"/>
      <c r="I191" s="1024"/>
      <c r="J191" s="1025"/>
      <c r="K191" s="391" t="s">
        <v>244</v>
      </c>
      <c r="L191" s="1018" t="s">
        <v>466</v>
      </c>
      <c r="M191" s="1019"/>
      <c r="N191" s="1018">
        <v>-2</v>
      </c>
      <c r="O191" s="1019"/>
      <c r="P191" s="577">
        <f>IF(OR(O123= "Error",O123 = "",O123=" "), 0,IF(O123&lt; 0.2,-2,0))</f>
        <v>0</v>
      </c>
      <c r="Q191" s="604"/>
      <c r="R191" s="646"/>
      <c r="S191" s="646"/>
      <c r="T191" s="600"/>
      <c r="U191" s="601" t="s">
        <v>329</v>
      </c>
      <c r="V191" s="600">
        <f>IF(ISNUMBER(P191),P191,"0.00")</f>
        <v>0</v>
      </c>
      <c r="W191" s="602"/>
      <c r="X191" s="602"/>
      <c r="Y191" s="603"/>
      <c r="Z191" s="603"/>
    </row>
    <row r="192" spans="1:26" ht="15" customHeight="1" thickBot="1">
      <c r="A192" s="314"/>
      <c r="B192" s="1023"/>
      <c r="C192" s="1028"/>
      <c r="D192" s="1031"/>
      <c r="E192" s="995"/>
      <c r="F192" s="995"/>
      <c r="G192" s="995"/>
      <c r="H192" s="995"/>
      <c r="I192" s="995"/>
      <c r="J192" s="1026"/>
      <c r="K192" s="410" t="s">
        <v>244</v>
      </c>
      <c r="L192" s="1011" t="s">
        <v>467</v>
      </c>
      <c r="M192" s="1013"/>
      <c r="N192" s="1011">
        <v>-3</v>
      </c>
      <c r="O192" s="1013"/>
      <c r="P192" s="578">
        <f>IF(OR(O123= "Error",O123 = "",O123=" "), 0,IF(O123 &gt;= 0.2,-3,0))</f>
        <v>0</v>
      </c>
      <c r="Q192" s="604"/>
      <c r="R192" s="646"/>
      <c r="S192" s="646"/>
      <c r="T192" s="600"/>
      <c r="U192" s="601" t="s">
        <v>329</v>
      </c>
      <c r="V192" s="600">
        <f>IF(ISNUMBER(P192),P192,"0.00")</f>
        <v>0</v>
      </c>
      <c r="W192" s="602"/>
      <c r="X192" s="602"/>
      <c r="Y192" s="603"/>
      <c r="Z192" s="603"/>
    </row>
    <row r="193" spans="1:26" ht="26.15" customHeight="1" thickBot="1">
      <c r="A193" s="314"/>
      <c r="B193" s="996" t="s">
        <v>617</v>
      </c>
      <c r="C193" s="997"/>
      <c r="D193" s="997"/>
      <c r="E193" s="997"/>
      <c r="F193" s="997"/>
      <c r="G193" s="997"/>
      <c r="H193" s="997"/>
      <c r="I193" s="997"/>
      <c r="J193" s="997"/>
      <c r="K193" s="997"/>
      <c r="L193" s="997"/>
      <c r="M193" s="997"/>
      <c r="N193" s="997"/>
      <c r="O193" s="998"/>
      <c r="P193" s="334">
        <f>SUM(P189+P191+P192)</f>
        <v>0</v>
      </c>
      <c r="Q193" s="604"/>
      <c r="R193" s="646"/>
      <c r="S193" s="646"/>
      <c r="T193" s="626"/>
      <c r="U193" s="601"/>
      <c r="V193" s="601"/>
      <c r="W193" s="602"/>
      <c r="X193" s="602"/>
      <c r="Y193" s="603"/>
      <c r="Z193" s="603"/>
    </row>
    <row r="194" spans="1:26" s="6" customFormat="1" ht="27.75" customHeight="1" thickBot="1">
      <c r="A194" s="292"/>
      <c r="B194" s="996" t="s">
        <v>618</v>
      </c>
      <c r="C194" s="997"/>
      <c r="D194" s="997"/>
      <c r="E194" s="997"/>
      <c r="F194" s="997"/>
      <c r="G194" s="997"/>
      <c r="H194" s="997"/>
      <c r="I194" s="997"/>
      <c r="J194" s="997"/>
      <c r="K194" s="997"/>
      <c r="L194" s="997"/>
      <c r="M194" s="997"/>
      <c r="N194" s="997"/>
      <c r="O194" s="998"/>
      <c r="P194" s="383">
        <f ca="1">IF((P193+P171+P136)&gt;45,45,(P193+P171+P136))</f>
        <v>0</v>
      </c>
      <c r="Q194" s="594"/>
      <c r="R194" s="594"/>
      <c r="S194" s="620"/>
      <c r="T194" s="621"/>
      <c r="U194" s="617"/>
      <c r="V194" s="618"/>
      <c r="W194" s="618"/>
      <c r="X194" s="618"/>
      <c r="Y194" s="619"/>
      <c r="Z194" s="619"/>
    </row>
    <row r="195" spans="1:26" s="448" customFormat="1" ht="12" customHeight="1">
      <c r="A195" s="444"/>
      <c r="B195" s="444"/>
      <c r="C195" s="309" t="s">
        <v>410</v>
      </c>
      <c r="D195" s="445"/>
      <c r="E195" s="446"/>
      <c r="F195" s="446"/>
      <c r="G195" s="446"/>
      <c r="H195" s="446"/>
      <c r="I195" s="440"/>
      <c r="J195" s="440"/>
      <c r="K195" s="440"/>
      <c r="L195" s="440"/>
      <c r="M195" s="440"/>
      <c r="N195" s="440"/>
      <c r="O195" s="440"/>
      <c r="P195" s="447"/>
      <c r="Q195" s="604"/>
      <c r="R195" s="604"/>
      <c r="S195" s="604"/>
      <c r="T195" s="638"/>
      <c r="U195" s="596"/>
      <c r="V195" s="639"/>
      <c r="W195" s="639"/>
      <c r="X195" s="639"/>
      <c r="Y195" s="640"/>
      <c r="Z195" s="640"/>
    </row>
    <row r="196" spans="1:26" s="53" customFormat="1" ht="8.25" hidden="1" customHeight="1">
      <c r="A196" s="405"/>
      <c r="B196" s="405"/>
      <c r="C196" s="443" t="s">
        <v>282</v>
      </c>
      <c r="D196" s="309"/>
      <c r="E196" s="293"/>
      <c r="F196" s="293"/>
      <c r="G196" s="293"/>
      <c r="H196" s="293"/>
      <c r="I196" s="310"/>
      <c r="J196" s="310"/>
      <c r="K196" s="310"/>
      <c r="L196" s="310"/>
      <c r="M196" s="310"/>
      <c r="N196" s="310"/>
      <c r="O196" s="310"/>
      <c r="P196" s="406"/>
      <c r="Q196" s="599"/>
      <c r="R196" s="599"/>
      <c r="S196" s="599"/>
      <c r="T196" s="626"/>
      <c r="U196" s="596"/>
      <c r="V196" s="602"/>
      <c r="W196" s="602"/>
      <c r="X196" s="602"/>
      <c r="Y196" s="603"/>
      <c r="Z196" s="603"/>
    </row>
    <row r="197" spans="1:26" s="27" customFormat="1" ht="6.75" hidden="1" customHeight="1">
      <c r="A197" s="317"/>
      <c r="B197" s="317"/>
      <c r="C197" s="327"/>
      <c r="D197" s="309"/>
      <c r="E197" s="293"/>
      <c r="F197" s="293"/>
      <c r="G197" s="293"/>
      <c r="H197" s="293"/>
      <c r="I197" s="310"/>
      <c r="J197" s="310"/>
      <c r="K197" s="310"/>
      <c r="L197" s="310"/>
      <c r="M197" s="310"/>
      <c r="N197" s="310"/>
      <c r="O197" s="310"/>
      <c r="P197" s="403"/>
      <c r="Q197" s="604"/>
      <c r="R197" s="604"/>
      <c r="S197" s="604"/>
      <c r="T197" s="638"/>
      <c r="U197" s="596"/>
      <c r="V197" s="639"/>
      <c r="W197" s="639"/>
      <c r="X197" s="639"/>
      <c r="Y197" s="640"/>
      <c r="Z197" s="640"/>
    </row>
    <row r="198" spans="1:26" s="27" customFormat="1" ht="12" hidden="1" customHeight="1">
      <c r="A198" s="317"/>
      <c r="B198" s="317"/>
      <c r="C198" s="327" t="s">
        <v>283</v>
      </c>
      <c r="D198" s="309"/>
      <c r="E198" s="293"/>
      <c r="F198" s="293"/>
      <c r="G198" s="293"/>
      <c r="H198" s="293"/>
      <c r="I198" s="310"/>
      <c r="J198" s="440" t="str">
        <f>IF(OR(K133="",L133="",L133=0), "",(K133/L133)*100)</f>
        <v/>
      </c>
      <c r="K198" s="310"/>
      <c r="L198" s="310"/>
      <c r="M198" s="310"/>
      <c r="N198" s="310"/>
      <c r="O198" s="310"/>
      <c r="P198" s="403"/>
      <c r="Q198" s="604"/>
      <c r="R198" s="604"/>
      <c r="S198" s="604"/>
      <c r="T198" s="638"/>
      <c r="U198" s="596"/>
      <c r="V198" s="639"/>
      <c r="W198" s="639"/>
      <c r="X198" s="639"/>
      <c r="Y198" s="640"/>
      <c r="Z198" s="640"/>
    </row>
    <row r="199" spans="1:26" s="27" customFormat="1" ht="25" hidden="1">
      <c r="A199" s="317"/>
      <c r="B199" s="317"/>
      <c r="C199" s="539" t="s">
        <v>284</v>
      </c>
      <c r="D199" s="1259" t="s">
        <v>377</v>
      </c>
      <c r="E199" s="1260"/>
      <c r="F199" s="1260"/>
      <c r="G199" s="1261"/>
      <c r="H199" s="540" t="s">
        <v>285</v>
      </c>
      <c r="I199" s="310"/>
      <c r="J199" s="310"/>
      <c r="K199" s="310"/>
      <c r="L199" s="310"/>
      <c r="M199" s="310"/>
      <c r="N199" s="310"/>
      <c r="O199" s="310"/>
      <c r="P199" s="403"/>
      <c r="Q199" s="604"/>
      <c r="R199" s="604"/>
      <c r="S199" s="604"/>
      <c r="T199" s="638"/>
      <c r="U199" s="596"/>
      <c r="V199" s="639"/>
      <c r="W199" s="639"/>
      <c r="X199" s="639"/>
      <c r="Y199" s="640"/>
      <c r="Z199" s="640"/>
    </row>
    <row r="200" spans="1:26" s="27" customFormat="1" ht="12" hidden="1" customHeight="1">
      <c r="A200" s="317"/>
      <c r="B200" s="317"/>
      <c r="C200" s="541">
        <v>1</v>
      </c>
      <c r="D200" s="968" t="s">
        <v>286</v>
      </c>
      <c r="E200" s="969"/>
      <c r="F200" s="969"/>
      <c r="G200" s="970"/>
      <c r="H200" s="542">
        <v>2</v>
      </c>
      <c r="I200" s="310"/>
      <c r="J200" s="310"/>
      <c r="K200" s="310"/>
      <c r="L200" s="310"/>
      <c r="M200" s="310"/>
      <c r="N200" s="310"/>
      <c r="O200" s="310"/>
      <c r="P200" s="403"/>
      <c r="Q200" s="604"/>
      <c r="R200" s="604"/>
      <c r="S200" s="604"/>
      <c r="T200" s="638"/>
      <c r="U200" s="596"/>
      <c r="V200" s="639"/>
      <c r="W200" s="639"/>
      <c r="X200" s="639"/>
      <c r="Y200" s="640"/>
      <c r="Z200" s="640"/>
    </row>
    <row r="201" spans="1:26" s="27" customFormat="1" ht="8.25" hidden="1" customHeight="1">
      <c r="A201" s="317"/>
      <c r="B201" s="317"/>
      <c r="C201" s="541">
        <v>2</v>
      </c>
      <c r="D201" s="968" t="s">
        <v>287</v>
      </c>
      <c r="E201" s="969"/>
      <c r="F201" s="969"/>
      <c r="G201" s="970"/>
      <c r="H201" s="542">
        <v>1.5</v>
      </c>
      <c r="I201" s="310"/>
      <c r="J201" s="310"/>
      <c r="K201" s="310"/>
      <c r="L201" s="310"/>
      <c r="M201" s="310"/>
      <c r="N201" s="310"/>
      <c r="O201" s="310"/>
      <c r="P201" s="403"/>
      <c r="Q201" s="604"/>
      <c r="R201" s="604"/>
      <c r="S201" s="604"/>
      <c r="T201" s="638"/>
      <c r="U201" s="596"/>
      <c r="V201" s="639"/>
      <c r="W201" s="639"/>
      <c r="X201" s="639"/>
      <c r="Y201" s="640"/>
      <c r="Z201" s="640"/>
    </row>
    <row r="202" spans="1:26" s="27" customFormat="1" ht="12" hidden="1" customHeight="1">
      <c r="A202" s="317"/>
      <c r="B202" s="317"/>
      <c r="C202" s="541">
        <v>3</v>
      </c>
      <c r="D202" s="968" t="s">
        <v>288</v>
      </c>
      <c r="E202" s="969"/>
      <c r="F202" s="969"/>
      <c r="G202" s="970"/>
      <c r="H202" s="542">
        <v>1</v>
      </c>
      <c r="I202" s="310"/>
      <c r="J202" s="310"/>
      <c r="K202" s="310"/>
      <c r="L202" s="310"/>
      <c r="M202" s="310"/>
      <c r="N202" s="310"/>
      <c r="O202" s="310"/>
      <c r="P202" s="403"/>
      <c r="Q202" s="604"/>
      <c r="R202" s="604"/>
      <c r="S202" s="604"/>
      <c r="T202" s="638"/>
      <c r="U202" s="596"/>
      <c r="V202" s="639"/>
      <c r="W202" s="639"/>
      <c r="X202" s="639"/>
      <c r="Y202" s="640"/>
      <c r="Z202" s="640"/>
    </row>
    <row r="203" spans="1:26" s="27" customFormat="1" ht="8.25" hidden="1" customHeight="1">
      <c r="A203" s="317"/>
      <c r="B203" s="317"/>
      <c r="C203" s="541">
        <v>4</v>
      </c>
      <c r="D203" s="968" t="s">
        <v>289</v>
      </c>
      <c r="E203" s="969"/>
      <c r="F203" s="969"/>
      <c r="G203" s="970"/>
      <c r="H203" s="542">
        <v>0.5</v>
      </c>
      <c r="I203" s="310"/>
      <c r="J203" s="310"/>
      <c r="K203" s="310"/>
      <c r="L203" s="310"/>
      <c r="M203" s="310"/>
      <c r="N203" s="310"/>
      <c r="O203" s="310"/>
      <c r="P203" s="403"/>
      <c r="Q203" s="604"/>
      <c r="R203" s="604"/>
      <c r="S203" s="604"/>
      <c r="T203" s="638"/>
      <c r="U203" s="596"/>
      <c r="V203" s="639"/>
      <c r="W203" s="639"/>
      <c r="X203" s="639"/>
      <c r="Y203" s="640"/>
      <c r="Z203" s="640"/>
    </row>
    <row r="204" spans="1:26" s="27" customFormat="1" ht="12" hidden="1" customHeight="1">
      <c r="A204" s="317"/>
      <c r="B204" s="317"/>
      <c r="C204" s="541">
        <v>5</v>
      </c>
      <c r="D204" s="968" t="s">
        <v>290</v>
      </c>
      <c r="E204" s="969"/>
      <c r="F204" s="969"/>
      <c r="G204" s="970"/>
      <c r="H204" s="542">
        <v>0</v>
      </c>
      <c r="I204" s="310"/>
      <c r="J204" s="310"/>
      <c r="K204" s="310"/>
      <c r="L204" s="310"/>
      <c r="M204" s="310"/>
      <c r="N204" s="310"/>
      <c r="O204" s="310"/>
      <c r="P204" s="403"/>
      <c r="Q204" s="604"/>
      <c r="R204" s="604"/>
      <c r="S204" s="604"/>
      <c r="T204" s="638"/>
      <c r="U204" s="596"/>
      <c r="V204" s="639"/>
      <c r="W204" s="639"/>
      <c r="X204" s="639"/>
      <c r="Y204" s="640"/>
      <c r="Z204" s="640"/>
    </row>
    <row r="205" spans="1:26" s="27" customFormat="1" ht="8.25" hidden="1" customHeight="1">
      <c r="A205" s="317"/>
      <c r="B205" s="317"/>
      <c r="C205" s="543"/>
      <c r="D205" s="544"/>
      <c r="E205" s="544"/>
      <c r="F205" s="544"/>
      <c r="G205" s="544"/>
      <c r="H205" s="544"/>
      <c r="I205" s="310"/>
      <c r="J205" s="310"/>
      <c r="K205" s="310"/>
      <c r="L205" s="310"/>
      <c r="M205" s="310"/>
      <c r="N205" s="310"/>
      <c r="O205" s="310"/>
      <c r="P205" s="403"/>
      <c r="Q205" s="604"/>
      <c r="R205" s="604"/>
      <c r="S205" s="604"/>
      <c r="T205" s="638"/>
      <c r="U205" s="596"/>
      <c r="V205" s="639"/>
      <c r="W205" s="639"/>
      <c r="X205" s="639"/>
      <c r="Y205" s="640"/>
      <c r="Z205" s="640"/>
    </row>
    <row r="206" spans="1:26" s="27" customFormat="1" ht="25" hidden="1">
      <c r="A206" s="317"/>
      <c r="B206" s="317"/>
      <c r="C206" s="1249" t="s">
        <v>291</v>
      </c>
      <c r="D206" s="1249"/>
      <c r="E206" s="1249"/>
      <c r="F206" s="1249"/>
      <c r="G206" s="1249"/>
      <c r="H206" s="1249"/>
      <c r="I206" s="310"/>
      <c r="J206" s="440" t="str">
        <f>IF(OR(N134="",N134&lt;=0), "",IF(N134=1,"G",IF(N134=2,"H",IF(N134=3,"J",IF(N134=4,"K",IF(N134=5,"L",IF(N134=6,"M",0)))))))</f>
        <v/>
      </c>
      <c r="K206" s="440" t="str">
        <f>IF(OR(L134="",L134&lt;0), "",IF(L134&lt;15,"211",IF(L134&lt;45,"212",IF(L134&lt;90,"213",IF(L134&lt;135,"214","215")))))</f>
        <v/>
      </c>
      <c r="L206" s="310"/>
      <c r="M206" s="310"/>
      <c r="N206" s="310"/>
      <c r="O206" s="310"/>
      <c r="P206" s="403"/>
      <c r="Q206" s="604"/>
      <c r="R206" s="604"/>
      <c r="S206" s="604"/>
      <c r="T206" s="638"/>
      <c r="U206" s="596"/>
      <c r="V206" s="639"/>
      <c r="W206" s="639"/>
      <c r="X206" s="639"/>
      <c r="Y206" s="640"/>
      <c r="Z206" s="640"/>
    </row>
    <row r="207" spans="1:26" s="27" customFormat="1" ht="18.75" hidden="1" customHeight="1">
      <c r="A207" s="317"/>
      <c r="B207" s="317"/>
      <c r="C207" s="545"/>
      <c r="D207" s="1218" t="s">
        <v>292</v>
      </c>
      <c r="E207" s="1218"/>
      <c r="F207" s="1219"/>
      <c r="G207" s="546">
        <v>1</v>
      </c>
      <c r="H207" s="546">
        <v>2</v>
      </c>
      <c r="I207" s="546">
        <v>2</v>
      </c>
      <c r="J207" s="547">
        <v>3</v>
      </c>
      <c r="K207" s="432">
        <v>4</v>
      </c>
      <c r="L207" s="432">
        <v>5</v>
      </c>
      <c r="M207" s="546">
        <v>6</v>
      </c>
      <c r="N207" s="310"/>
      <c r="O207" s="310"/>
      <c r="P207" s="403"/>
      <c r="Q207" s="604"/>
      <c r="R207" s="604"/>
      <c r="S207" s="604"/>
      <c r="T207" s="638"/>
      <c r="U207" s="596"/>
      <c r="V207" s="639"/>
      <c r="W207" s="639"/>
      <c r="X207" s="639"/>
      <c r="Y207" s="640"/>
      <c r="Z207" s="640"/>
    </row>
    <row r="208" spans="1:26" s="561" customFormat="1" ht="15.75" hidden="1" customHeight="1">
      <c r="A208" s="558"/>
      <c r="B208" s="558"/>
      <c r="C208" s="1230" t="s">
        <v>455</v>
      </c>
      <c r="D208" s="1231"/>
      <c r="E208" s="1231"/>
      <c r="F208" s="1232"/>
      <c r="G208" s="548" t="s">
        <v>402</v>
      </c>
      <c r="H208" s="548" t="s">
        <v>293</v>
      </c>
      <c r="I208" s="548" t="s">
        <v>294</v>
      </c>
      <c r="J208" s="549" t="s">
        <v>294</v>
      </c>
      <c r="K208" s="548" t="s">
        <v>295</v>
      </c>
      <c r="L208" s="548" t="s">
        <v>296</v>
      </c>
      <c r="M208" s="548" t="s">
        <v>297</v>
      </c>
      <c r="N208" s="559"/>
      <c r="O208" s="559"/>
      <c r="P208" s="560"/>
      <c r="Q208" s="639"/>
      <c r="R208" s="639"/>
      <c r="S208" s="639"/>
      <c r="T208" s="638"/>
      <c r="U208" s="596"/>
      <c r="V208" s="639"/>
      <c r="W208" s="639"/>
      <c r="X208" s="639"/>
      <c r="Y208" s="640"/>
      <c r="Z208" s="640"/>
    </row>
    <row r="209" spans="1:26" s="27" customFormat="1" ht="13.5" hidden="1" customHeight="1">
      <c r="A209" s="317"/>
      <c r="B209" s="317"/>
      <c r="C209" s="1233"/>
      <c r="D209" s="1234"/>
      <c r="E209" s="1234"/>
      <c r="F209" s="1235"/>
      <c r="G209" s="1243" t="s">
        <v>402</v>
      </c>
      <c r="H209" s="1243" t="s">
        <v>298</v>
      </c>
      <c r="I209" s="551" t="s">
        <v>299</v>
      </c>
      <c r="J209" s="1243" t="s">
        <v>454</v>
      </c>
      <c r="K209" s="550" t="s">
        <v>300</v>
      </c>
      <c r="L209" s="550" t="s">
        <v>301</v>
      </c>
      <c r="M209" s="550" t="s">
        <v>302</v>
      </c>
      <c r="N209" s="310"/>
      <c r="O209" s="310"/>
      <c r="P209" s="403"/>
      <c r="Q209" s="604"/>
      <c r="R209" s="604"/>
      <c r="S209" s="604"/>
      <c r="T209" s="638"/>
      <c r="U209" s="596"/>
      <c r="V209" s="639"/>
      <c r="W209" s="639"/>
      <c r="X209" s="639"/>
      <c r="Y209" s="640"/>
      <c r="Z209" s="640"/>
    </row>
    <row r="210" spans="1:26" s="27" customFormat="1" ht="17.25" hidden="1" customHeight="1">
      <c r="A210" s="317"/>
      <c r="B210" s="317"/>
      <c r="C210" s="1236"/>
      <c r="D210" s="1237"/>
      <c r="E210" s="1237"/>
      <c r="F210" s="1238"/>
      <c r="G210" s="1244"/>
      <c r="H210" s="1244"/>
      <c r="I210" s="553"/>
      <c r="J210" s="1244"/>
      <c r="K210" s="552"/>
      <c r="L210" s="552"/>
      <c r="M210" s="552"/>
      <c r="N210" s="310"/>
      <c r="O210" s="310"/>
      <c r="P210" s="403"/>
      <c r="Q210" s="604"/>
      <c r="R210" s="604"/>
      <c r="S210" s="604"/>
      <c r="T210" s="638"/>
      <c r="U210" s="596"/>
      <c r="V210" s="639"/>
      <c r="W210" s="639"/>
      <c r="X210" s="639"/>
      <c r="Y210" s="640"/>
      <c r="Z210" s="640"/>
    </row>
    <row r="211" spans="1:26" s="27" customFormat="1" ht="12" hidden="1" customHeight="1">
      <c r="A211" s="317"/>
      <c r="B211" s="317"/>
      <c r="C211" s="1215" t="s">
        <v>303</v>
      </c>
      <c r="D211" s="1216"/>
      <c r="E211" s="1216"/>
      <c r="F211" s="1217"/>
      <c r="G211" s="555">
        <v>3</v>
      </c>
      <c r="H211" s="555">
        <v>3</v>
      </c>
      <c r="I211" s="555">
        <v>3</v>
      </c>
      <c r="J211" s="554">
        <v>3</v>
      </c>
      <c r="K211" s="555">
        <v>2.5</v>
      </c>
      <c r="L211" s="555">
        <v>1.5</v>
      </c>
      <c r="M211" s="555">
        <v>0</v>
      </c>
      <c r="N211" s="310"/>
      <c r="O211" s="310"/>
      <c r="P211" s="403"/>
      <c r="Q211" s="604"/>
      <c r="R211" s="604"/>
      <c r="S211" s="604"/>
      <c r="T211" s="638"/>
      <c r="U211" s="596"/>
      <c r="V211" s="639"/>
      <c r="W211" s="639"/>
      <c r="X211" s="639"/>
      <c r="Y211" s="640"/>
      <c r="Z211" s="640"/>
    </row>
    <row r="212" spans="1:26" s="27" customFormat="1" ht="8.25" hidden="1" customHeight="1">
      <c r="A212" s="317"/>
      <c r="B212" s="317"/>
      <c r="C212" s="1215" t="s">
        <v>304</v>
      </c>
      <c r="D212" s="1216"/>
      <c r="E212" s="1216"/>
      <c r="F212" s="1217"/>
      <c r="G212" s="555">
        <v>3</v>
      </c>
      <c r="H212" s="556">
        <v>3</v>
      </c>
      <c r="I212" s="555">
        <v>2.5</v>
      </c>
      <c r="J212" s="554">
        <v>2.5</v>
      </c>
      <c r="K212" s="555">
        <v>1.5</v>
      </c>
      <c r="L212" s="555">
        <v>1</v>
      </c>
      <c r="M212" s="555">
        <v>0</v>
      </c>
      <c r="N212" s="310"/>
      <c r="O212" s="310"/>
      <c r="P212" s="403"/>
      <c r="Q212" s="604"/>
      <c r="R212" s="604"/>
      <c r="S212" s="604"/>
      <c r="T212" s="638"/>
      <c r="U212" s="596"/>
      <c r="V212" s="639"/>
      <c r="W212" s="639"/>
      <c r="X212" s="639"/>
      <c r="Y212" s="640"/>
      <c r="Z212" s="640"/>
    </row>
    <row r="213" spans="1:26" s="27" customFormat="1" ht="12" hidden="1" customHeight="1">
      <c r="A213" s="317"/>
      <c r="B213" s="317"/>
      <c r="C213" s="1215" t="s">
        <v>305</v>
      </c>
      <c r="D213" s="1216"/>
      <c r="E213" s="1216"/>
      <c r="F213" s="1217"/>
      <c r="G213" s="555">
        <v>3</v>
      </c>
      <c r="H213" s="557">
        <v>2.5</v>
      </c>
      <c r="I213" s="555">
        <v>1.5</v>
      </c>
      <c r="J213" s="554">
        <v>1.5</v>
      </c>
      <c r="K213" s="555">
        <v>1</v>
      </c>
      <c r="L213" s="555">
        <v>0</v>
      </c>
      <c r="M213" s="555">
        <v>0</v>
      </c>
      <c r="N213" s="310"/>
      <c r="O213" s="310"/>
      <c r="P213" s="403"/>
      <c r="Q213" s="604"/>
      <c r="R213" s="604"/>
      <c r="S213" s="604"/>
      <c r="T213" s="638"/>
      <c r="U213" s="596"/>
      <c r="V213" s="639"/>
      <c r="W213" s="639"/>
      <c r="X213" s="639"/>
      <c r="Y213" s="640"/>
      <c r="Z213" s="640"/>
    </row>
    <row r="214" spans="1:26" s="27" customFormat="1" ht="8.25" hidden="1" customHeight="1">
      <c r="A214" s="317"/>
      <c r="B214" s="317"/>
      <c r="C214" s="1215" t="s">
        <v>306</v>
      </c>
      <c r="D214" s="1216"/>
      <c r="E214" s="1216"/>
      <c r="F214" s="1217"/>
      <c r="G214" s="555">
        <v>3</v>
      </c>
      <c r="H214" s="557">
        <v>1.5</v>
      </c>
      <c r="I214" s="555">
        <v>1</v>
      </c>
      <c r="J214" s="554">
        <v>1</v>
      </c>
      <c r="K214" s="555">
        <v>0</v>
      </c>
      <c r="L214" s="555">
        <v>0</v>
      </c>
      <c r="M214" s="555">
        <v>0</v>
      </c>
      <c r="N214" s="310"/>
      <c r="O214" s="310"/>
      <c r="P214" s="403"/>
      <c r="Q214" s="604"/>
      <c r="R214" s="604"/>
      <c r="S214" s="604"/>
      <c r="T214" s="638"/>
      <c r="U214" s="596"/>
      <c r="V214" s="639"/>
      <c r="W214" s="639"/>
      <c r="X214" s="639"/>
      <c r="Y214" s="640"/>
      <c r="Z214" s="640"/>
    </row>
    <row r="215" spans="1:26" s="27" customFormat="1" ht="12" hidden="1" customHeight="1">
      <c r="A215" s="317"/>
      <c r="B215" s="317"/>
      <c r="C215" s="1215" t="s">
        <v>307</v>
      </c>
      <c r="D215" s="1216"/>
      <c r="E215" s="1216"/>
      <c r="F215" s="1217"/>
      <c r="G215" s="555">
        <v>3</v>
      </c>
      <c r="H215" s="557">
        <v>1</v>
      </c>
      <c r="I215" s="555">
        <v>0</v>
      </c>
      <c r="J215" s="554">
        <v>0</v>
      </c>
      <c r="K215" s="555">
        <v>0</v>
      </c>
      <c r="L215" s="555">
        <v>0</v>
      </c>
      <c r="M215" s="555">
        <v>0</v>
      </c>
      <c r="N215" s="310"/>
      <c r="O215" s="310"/>
      <c r="P215" s="403"/>
      <c r="Q215" s="604"/>
      <c r="R215" s="604"/>
      <c r="S215" s="604"/>
      <c r="T215" s="638"/>
      <c r="U215" s="596"/>
      <c r="V215" s="639"/>
      <c r="W215" s="639"/>
      <c r="X215" s="639"/>
      <c r="Y215" s="640"/>
      <c r="Z215" s="640"/>
    </row>
    <row r="216" spans="1:26" s="27" customFormat="1" ht="8.25" hidden="1" customHeight="1">
      <c r="A216" s="317"/>
      <c r="B216" s="317"/>
      <c r="C216" s="327"/>
      <c r="D216" s="309"/>
      <c r="E216" s="293"/>
      <c r="F216" s="293"/>
      <c r="G216" s="293"/>
      <c r="H216" s="293"/>
      <c r="I216" s="310"/>
      <c r="J216" s="310"/>
      <c r="K216" s="310"/>
      <c r="L216" s="310"/>
      <c r="M216" s="310"/>
      <c r="N216" s="310"/>
      <c r="O216" s="310"/>
      <c r="P216" s="403"/>
      <c r="Q216" s="604"/>
      <c r="R216" s="604"/>
      <c r="S216" s="604"/>
      <c r="T216" s="638"/>
      <c r="U216" s="596"/>
      <c r="V216" s="639"/>
      <c r="W216" s="639"/>
      <c r="X216" s="639"/>
      <c r="Y216" s="640"/>
      <c r="Z216" s="640"/>
    </row>
    <row r="217" spans="1:26" s="27" customFormat="1" ht="25" hidden="1">
      <c r="A217" s="317"/>
      <c r="B217" s="317"/>
      <c r="C217" s="327" t="s">
        <v>308</v>
      </c>
      <c r="D217" s="309"/>
      <c r="E217" s="293"/>
      <c r="F217" s="293"/>
      <c r="G217" s="293"/>
      <c r="H217" s="293"/>
      <c r="I217" s="310"/>
      <c r="J217" s="310"/>
      <c r="K217" s="310"/>
      <c r="L217" s="310"/>
      <c r="M217" s="310"/>
      <c r="N217" s="310"/>
      <c r="O217" s="310"/>
      <c r="P217" s="403"/>
      <c r="Q217" s="604"/>
      <c r="R217" s="604"/>
      <c r="S217" s="604"/>
      <c r="T217" s="638"/>
      <c r="U217" s="596"/>
      <c r="V217" s="639"/>
      <c r="W217" s="639"/>
      <c r="X217" s="639"/>
      <c r="Y217" s="640"/>
      <c r="Z217" s="640"/>
    </row>
    <row r="218" spans="1:26" s="27" customFormat="1" ht="8.25" customHeight="1" thickBot="1">
      <c r="A218" s="317"/>
      <c r="B218" s="317"/>
      <c r="C218" s="327"/>
      <c r="D218" s="309"/>
      <c r="E218" s="293"/>
      <c r="F218" s="293"/>
      <c r="G218" s="293"/>
      <c r="H218" s="293"/>
      <c r="I218" s="310"/>
      <c r="J218" s="310"/>
      <c r="K218" s="310"/>
      <c r="L218" s="310"/>
      <c r="M218" s="310"/>
      <c r="N218" s="310"/>
      <c r="O218" s="310"/>
      <c r="P218" s="311"/>
      <c r="Q218" s="604"/>
      <c r="R218" s="604"/>
      <c r="S218" s="604"/>
      <c r="T218" s="638"/>
      <c r="U218" s="596"/>
      <c r="V218" s="639"/>
      <c r="W218" s="639"/>
      <c r="X218" s="637"/>
      <c r="Y218" s="637"/>
      <c r="Z218" s="637"/>
    </row>
    <row r="219" spans="1:26" s="4" customFormat="1" ht="16.5" customHeight="1">
      <c r="A219" s="281"/>
      <c r="B219" s="282"/>
      <c r="C219" s="328"/>
      <c r="D219" s="329"/>
      <c r="E219" s="328"/>
      <c r="F219" s="328"/>
      <c r="G219" s="328"/>
      <c r="H219" s="1158"/>
      <c r="I219" s="1158"/>
      <c r="J219" s="1158"/>
      <c r="K219" s="1159"/>
      <c r="L219" s="1081" t="s">
        <v>39</v>
      </c>
      <c r="M219" s="284" t="s">
        <v>36</v>
      </c>
      <c r="N219" s="285" t="s">
        <v>37</v>
      </c>
      <c r="O219" s="284" t="s">
        <v>714</v>
      </c>
      <c r="P219" s="286" t="s">
        <v>38</v>
      </c>
      <c r="Q219" s="579"/>
      <c r="R219" s="579"/>
      <c r="S219" s="579"/>
      <c r="T219" s="641"/>
      <c r="U219" s="642"/>
      <c r="V219" s="643"/>
      <c r="W219" s="643"/>
      <c r="X219" s="582"/>
      <c r="Y219" s="582"/>
      <c r="Z219" s="582"/>
    </row>
    <row r="220" spans="1:26" s="4" customFormat="1" ht="21" customHeight="1">
      <c r="A220" s="281"/>
      <c r="B220" s="287"/>
      <c r="C220" s="466" t="s">
        <v>5</v>
      </c>
      <c r="D220" s="466"/>
      <c r="E220" s="466"/>
      <c r="F220" s="1078">
        <f>SUMMARY!$E$6</f>
        <v>0</v>
      </c>
      <c r="G220" s="1078"/>
      <c r="H220" s="1078"/>
      <c r="I220" s="1078"/>
      <c r="J220" s="1078"/>
      <c r="K220" s="465"/>
      <c r="L220" s="1082"/>
      <c r="M220" s="288">
        <f>P84</f>
        <v>0</v>
      </c>
      <c r="N220" s="289">
        <f ca="1">P194</f>
        <v>0</v>
      </c>
      <c r="O220" s="288">
        <f>P279</f>
        <v>0</v>
      </c>
      <c r="P220" s="313">
        <f ca="1">P280</f>
        <v>0</v>
      </c>
      <c r="Q220" s="579"/>
      <c r="R220" s="579"/>
      <c r="S220" s="579"/>
      <c r="T220" s="641"/>
      <c r="U220" s="642"/>
      <c r="V220" s="643"/>
      <c r="W220" s="643"/>
      <c r="X220" s="582"/>
      <c r="Y220" s="582"/>
      <c r="Z220" s="582"/>
    </row>
    <row r="221" spans="1:26" s="4" customFormat="1" ht="27" customHeight="1" thickBot="1">
      <c r="A221" s="281"/>
      <c r="B221" s="380"/>
      <c r="C221" s="1187" t="s">
        <v>18</v>
      </c>
      <c r="D221" s="1187"/>
      <c r="E221" s="1187"/>
      <c r="F221" s="1242"/>
      <c r="G221" s="1085" t="str">
        <f>G5</f>
        <v>01</v>
      </c>
      <c r="H221" s="1086"/>
      <c r="I221" s="304"/>
      <c r="J221" s="1120"/>
      <c r="K221" s="1120"/>
      <c r="L221" s="1120"/>
      <c r="M221" s="1120"/>
      <c r="N221" s="1120"/>
      <c r="O221" s="1241"/>
      <c r="P221" s="384"/>
      <c r="Q221" s="579"/>
      <c r="R221" s="579"/>
      <c r="S221" s="579"/>
      <c r="T221" s="586"/>
      <c r="U221" s="585"/>
      <c r="V221" s="580"/>
      <c r="W221" s="580"/>
      <c r="X221" s="582"/>
      <c r="Y221" s="582"/>
      <c r="Z221" s="582"/>
    </row>
    <row r="222" spans="1:26" ht="12" customHeight="1">
      <c r="A222" s="314"/>
      <c r="B222" s="1224" t="s">
        <v>619</v>
      </c>
      <c r="C222" s="1225"/>
      <c r="D222" s="1225"/>
      <c r="E222" s="1225"/>
      <c r="F222" s="1225"/>
      <c r="G222" s="1225"/>
      <c r="H222" s="1225"/>
      <c r="I222" s="1225"/>
      <c r="J222" s="1226"/>
      <c r="K222" s="1213" t="s">
        <v>620</v>
      </c>
      <c r="L222" s="1211" t="s">
        <v>407</v>
      </c>
      <c r="M222" s="1212"/>
      <c r="N222" s="1220" t="s">
        <v>584</v>
      </c>
      <c r="O222" s="1221"/>
      <c r="P222" s="1239" t="s">
        <v>242</v>
      </c>
      <c r="Q222" s="604"/>
      <c r="R222" s="604"/>
      <c r="S222" s="604"/>
      <c r="T222" s="638"/>
      <c r="U222" s="644"/>
      <c r="V222" s="601"/>
      <c r="W222" s="639"/>
      <c r="X222" s="639"/>
      <c r="Y222" s="640"/>
      <c r="Z222" s="640"/>
    </row>
    <row r="223" spans="1:26" ht="18" customHeight="1" thickBot="1">
      <c r="A223" s="314"/>
      <c r="B223" s="1227"/>
      <c r="C223" s="1228"/>
      <c r="D223" s="1228"/>
      <c r="E223" s="1228"/>
      <c r="F223" s="1228"/>
      <c r="G223" s="1228"/>
      <c r="H223" s="1228"/>
      <c r="I223" s="1228"/>
      <c r="J223" s="1229"/>
      <c r="K223" s="1214"/>
      <c r="L223" s="330" t="s">
        <v>247</v>
      </c>
      <c r="M223" s="330" t="s">
        <v>621</v>
      </c>
      <c r="N223" s="1222"/>
      <c r="O223" s="1223"/>
      <c r="P223" s="1240"/>
      <c r="Q223" s="604"/>
      <c r="R223" s="604"/>
      <c r="S223" s="645"/>
      <c r="T223" s="638"/>
      <c r="U223" s="601"/>
      <c r="V223" s="601"/>
      <c r="W223" s="639"/>
      <c r="X223" s="639"/>
      <c r="Y223" s="640"/>
      <c r="Z223" s="640"/>
    </row>
    <row r="224" spans="1:26" ht="14.15" customHeight="1" thickBot="1">
      <c r="A224" s="314"/>
      <c r="B224" s="811"/>
      <c r="C224" s="777" t="s">
        <v>622</v>
      </c>
      <c r="D224" s="812" t="s">
        <v>623</v>
      </c>
      <c r="E224" s="813"/>
      <c r="F224" s="813"/>
      <c r="G224" s="813"/>
      <c r="H224" s="813"/>
      <c r="I224" s="813"/>
      <c r="J224" s="814"/>
      <c r="K224" s="814"/>
      <c r="L224" s="815"/>
      <c r="M224" s="815"/>
      <c r="N224" s="813"/>
      <c r="O224" s="816"/>
      <c r="P224" s="817"/>
      <c r="Q224" s="604"/>
      <c r="R224" s="604"/>
      <c r="S224" s="604"/>
      <c r="T224" s="626"/>
      <c r="U224" s="601"/>
      <c r="V224" s="600"/>
      <c r="W224" s="602"/>
      <c r="X224" s="602"/>
      <c r="Y224" s="603"/>
      <c r="Z224" s="603"/>
    </row>
    <row r="225" spans="1:26" ht="14.15" customHeight="1" thickBot="1">
      <c r="A225" s="314"/>
      <c r="B225" s="811"/>
      <c r="C225" s="777"/>
      <c r="D225" s="777" t="s">
        <v>624</v>
      </c>
      <c r="E225" s="813"/>
      <c r="F225" s="813"/>
      <c r="G225" s="813"/>
      <c r="H225" s="813"/>
      <c r="I225" s="813"/>
      <c r="J225" s="814"/>
      <c r="K225" s="814"/>
      <c r="L225" s="815"/>
      <c r="M225" s="815"/>
      <c r="N225" s="813"/>
      <c r="O225" s="816"/>
      <c r="P225" s="817"/>
      <c r="Q225" s="604"/>
      <c r="R225" s="604"/>
      <c r="S225" s="604"/>
      <c r="T225" s="626"/>
      <c r="U225" s="601"/>
      <c r="V225" s="600"/>
      <c r="W225" s="602"/>
      <c r="X225" s="602"/>
      <c r="Y225" s="603"/>
      <c r="Z225" s="603"/>
    </row>
    <row r="226" spans="1:26" s="7" customFormat="1" ht="14.5" customHeight="1">
      <c r="A226" s="294"/>
      <c r="B226" s="1270"/>
      <c r="C226" s="1313"/>
      <c r="D226" s="1268" t="s">
        <v>629</v>
      </c>
      <c r="E226" s="999" t="s">
        <v>625</v>
      </c>
      <c r="F226" s="1000"/>
      <c r="G226" s="1000"/>
      <c r="H226" s="1000"/>
      <c r="I226" s="1000"/>
      <c r="J226" s="1000"/>
      <c r="K226" s="1278" t="s">
        <v>626</v>
      </c>
      <c r="L226" s="1258">
        <v>8</v>
      </c>
      <c r="M226" s="1258">
        <v>10</v>
      </c>
      <c r="N226" s="1185"/>
      <c r="O226" s="1186"/>
      <c r="P226" s="1272" t="str">
        <f>IF(N226&gt;100,"incorrect entry",IF(N226&gt;=80,M226,IF(N226&gt;=65,L226,"")))</f>
        <v/>
      </c>
      <c r="Q226" s="599"/>
      <c r="R226" s="599"/>
      <c r="S226" s="589"/>
      <c r="T226" s="600" t="str">
        <f>IF(N226&lt;&gt;"",N226,"")</f>
        <v/>
      </c>
      <c r="U226" s="601" t="s">
        <v>192</v>
      </c>
      <c r="V226" s="602"/>
      <c r="W226" s="602"/>
      <c r="X226" s="602"/>
      <c r="Y226" s="603"/>
      <c r="Z226" s="603"/>
    </row>
    <row r="227" spans="1:26" s="7" customFormat="1" ht="24" customHeight="1">
      <c r="A227" s="294"/>
      <c r="B227" s="1270"/>
      <c r="C227" s="1313"/>
      <c r="D227" s="1268"/>
      <c r="E227" s="1000"/>
      <c r="F227" s="1000"/>
      <c r="G227" s="1000"/>
      <c r="H227" s="1000"/>
      <c r="I227" s="1000"/>
      <c r="J227" s="1000"/>
      <c r="K227" s="1278"/>
      <c r="L227" s="1258"/>
      <c r="M227" s="1258"/>
      <c r="N227" s="1185"/>
      <c r="O227" s="1186"/>
      <c r="P227" s="1272"/>
      <c r="Q227" s="599"/>
      <c r="R227" s="599"/>
      <c r="S227" s="589"/>
      <c r="T227" s="600" t="str">
        <f>IF(N227&lt;&gt;"",N227,"")</f>
        <v/>
      </c>
      <c r="U227" s="601" t="s">
        <v>192</v>
      </c>
      <c r="V227" s="602"/>
      <c r="W227" s="602"/>
      <c r="X227" s="602"/>
      <c r="Y227" s="603"/>
      <c r="Z227" s="603"/>
    </row>
    <row r="228" spans="1:26" s="7" customFormat="1" ht="27" customHeight="1">
      <c r="A228" s="294"/>
      <c r="B228" s="1271"/>
      <c r="C228" s="1314"/>
      <c r="D228" s="1269"/>
      <c r="E228" s="1273" t="s">
        <v>627</v>
      </c>
      <c r="F228" s="1274"/>
      <c r="G228" s="1279"/>
      <c r="H228" s="1280"/>
      <c r="I228" s="1280"/>
      <c r="J228" s="1280"/>
      <c r="K228" s="1048"/>
      <c r="L228" s="1049"/>
      <c r="M228" s="1049"/>
      <c r="N228" s="1049"/>
      <c r="O228" s="1049"/>
      <c r="P228" s="1050"/>
      <c r="Q228" s="599"/>
      <c r="R228" s="599"/>
      <c r="S228" s="589"/>
      <c r="T228" s="600" t="str">
        <f>IF(N228&lt;&gt;"",N228,"")</f>
        <v/>
      </c>
      <c r="U228" s="601" t="s">
        <v>192</v>
      </c>
      <c r="V228" s="602"/>
      <c r="W228" s="602"/>
      <c r="X228" s="602"/>
      <c r="Y228" s="603"/>
      <c r="Z228" s="603"/>
    </row>
    <row r="229" spans="1:26" s="7" customFormat="1" ht="24" customHeight="1" thickBot="1">
      <c r="A229" s="294"/>
      <c r="B229" s="571"/>
      <c r="C229" s="572"/>
      <c r="D229" s="662" t="s">
        <v>630</v>
      </c>
      <c r="E229" s="952" t="s">
        <v>628</v>
      </c>
      <c r="F229" s="1092"/>
      <c r="G229" s="1092"/>
      <c r="H229" s="1092"/>
      <c r="I229" s="1092"/>
      <c r="J229" s="1092"/>
      <c r="K229" s="736" t="s">
        <v>626</v>
      </c>
      <c r="L229" s="737">
        <v>6</v>
      </c>
      <c r="M229" s="737">
        <v>7</v>
      </c>
      <c r="N229" s="1077"/>
      <c r="O229" s="931"/>
      <c r="P229" s="669" t="str">
        <f>IF(N229&gt;100,"incorrect entry",IF(N229&gt;=80,M229,IF(N229&gt;=65,L229,"")))</f>
        <v/>
      </c>
      <c r="Q229" s="599"/>
      <c r="R229" s="599"/>
      <c r="S229" s="589"/>
      <c r="T229" s="600" t="str">
        <f>IF(N229&lt;&gt;"",N229,"")</f>
        <v/>
      </c>
      <c r="U229" s="601" t="s">
        <v>192</v>
      </c>
      <c r="V229" s="602"/>
      <c r="W229" s="602"/>
      <c r="X229" s="602"/>
      <c r="Y229" s="603"/>
      <c r="Z229" s="603"/>
    </row>
    <row r="230" spans="1:26" ht="24" customHeight="1" thickBot="1">
      <c r="A230" s="314"/>
      <c r="B230" s="996" t="s">
        <v>631</v>
      </c>
      <c r="C230" s="997"/>
      <c r="D230" s="997"/>
      <c r="E230" s="997"/>
      <c r="F230" s="997"/>
      <c r="G230" s="997"/>
      <c r="H230" s="997"/>
      <c r="I230" s="997"/>
      <c r="J230" s="997"/>
      <c r="K230" s="997"/>
      <c r="L230" s="997"/>
      <c r="M230" s="997"/>
      <c r="N230" s="997"/>
      <c r="O230" s="998"/>
      <c r="P230" s="670">
        <f>SUM(P226,P229)</f>
        <v>0</v>
      </c>
      <c r="Q230" s="604"/>
      <c r="R230" s="646"/>
      <c r="S230" s="646"/>
      <c r="T230" s="626"/>
      <c r="U230" s="601"/>
      <c r="V230" s="601"/>
      <c r="W230" s="602"/>
      <c r="X230" s="602"/>
      <c r="Y230" s="603"/>
      <c r="Z230" s="603"/>
    </row>
    <row r="231" spans="1:26" ht="14.15" customHeight="1" thickBot="1">
      <c r="A231" s="314"/>
      <c r="B231" s="811"/>
      <c r="C231" s="777" t="s">
        <v>632</v>
      </c>
      <c r="D231" s="1315" t="s">
        <v>633</v>
      </c>
      <c r="E231" s="1315"/>
      <c r="F231" s="1315"/>
      <c r="G231" s="813"/>
      <c r="H231" s="813"/>
      <c r="I231" s="813"/>
      <c r="J231" s="819"/>
      <c r="K231" s="819"/>
      <c r="L231" s="819"/>
      <c r="M231" s="819"/>
      <c r="N231" s="816"/>
      <c r="O231" s="820"/>
      <c r="P231" s="821"/>
      <c r="Q231" s="604"/>
      <c r="R231" s="604"/>
      <c r="S231" s="604"/>
      <c r="T231" s="626"/>
      <c r="U231" s="601"/>
      <c r="V231" s="600"/>
      <c r="W231" s="602"/>
      <c r="X231" s="602"/>
      <c r="Y231" s="603"/>
      <c r="Z231" s="603"/>
    </row>
    <row r="232" spans="1:26" ht="14.15" customHeight="1" thickBot="1">
      <c r="A232" s="314"/>
      <c r="B232" s="811"/>
      <c r="C232" s="777"/>
      <c r="D232" s="777" t="s">
        <v>634</v>
      </c>
      <c r="E232" s="813"/>
      <c r="F232" s="813"/>
      <c r="G232" s="813"/>
      <c r="H232" s="813"/>
      <c r="I232" s="813"/>
      <c r="J232" s="814"/>
      <c r="K232" s="814"/>
      <c r="L232" s="815"/>
      <c r="M232" s="815"/>
      <c r="N232" s="813"/>
      <c r="O232" s="816"/>
      <c r="P232" s="817"/>
      <c r="Q232" s="604"/>
      <c r="R232" s="604"/>
      <c r="S232" s="604"/>
      <c r="T232" s="626"/>
      <c r="U232" s="601"/>
      <c r="V232" s="600"/>
      <c r="W232" s="602"/>
      <c r="X232" s="602"/>
      <c r="Y232" s="603"/>
      <c r="Z232" s="603"/>
    </row>
    <row r="233" spans="1:26" ht="12" customHeight="1">
      <c r="A233" s="314"/>
      <c r="B233" s="780"/>
      <c r="C233" s="781"/>
      <c r="D233" s="798" t="s">
        <v>635</v>
      </c>
      <c r="E233" s="926" t="s">
        <v>636</v>
      </c>
      <c r="F233" s="926"/>
      <c r="G233" s="926"/>
      <c r="H233" s="926"/>
      <c r="I233" s="926"/>
      <c r="J233" s="927"/>
      <c r="K233" s="385" t="s">
        <v>626</v>
      </c>
      <c r="L233" s="818">
        <v>6</v>
      </c>
      <c r="M233" s="818">
        <v>7</v>
      </c>
      <c r="N233" s="950"/>
      <c r="O233" s="951"/>
      <c r="P233" s="442" t="str">
        <f t="shared" ref="P233:P239" si="14">IF(N233&gt;100,"incorrect entry",IF(N233&gt;=80,M233,IF(N233&gt;=65,L233,"")))</f>
        <v/>
      </c>
      <c r="Q233" s="604"/>
      <c r="R233" s="604"/>
      <c r="S233" s="604"/>
      <c r="T233" s="600" t="str">
        <f t="shared" ref="T233:T239" si="15">IF(N233&lt;&gt;"",N233,"")</f>
        <v/>
      </c>
      <c r="U233" s="601" t="s">
        <v>196</v>
      </c>
      <c r="V233" s="600" t="str">
        <f t="shared" ref="V233:V239" si="16">IF(ISNUMBER(P233),P233,"0.00")</f>
        <v>0.00</v>
      </c>
      <c r="W233" s="602"/>
      <c r="X233" s="602"/>
      <c r="Y233" s="603"/>
      <c r="Z233" s="603"/>
    </row>
    <row r="234" spans="1:26" ht="12" customHeight="1">
      <c r="A234" s="314"/>
      <c r="B234" s="298"/>
      <c r="C234" s="738"/>
      <c r="D234" s="325" t="s">
        <v>637</v>
      </c>
      <c r="E234" s="918" t="s">
        <v>638</v>
      </c>
      <c r="F234" s="918"/>
      <c r="G234" s="918"/>
      <c r="H234" s="918"/>
      <c r="I234" s="918"/>
      <c r="J234" s="919"/>
      <c r="K234" s="331" t="s">
        <v>626</v>
      </c>
      <c r="L234" s="737">
        <v>5</v>
      </c>
      <c r="M234" s="737">
        <v>6</v>
      </c>
      <c r="N234" s="930"/>
      <c r="O234" s="931"/>
      <c r="P234" s="116" t="str">
        <f t="shared" si="14"/>
        <v/>
      </c>
      <c r="Q234" s="604"/>
      <c r="R234" s="604"/>
      <c r="S234" s="604"/>
      <c r="T234" s="600" t="str">
        <f t="shared" si="15"/>
        <v/>
      </c>
      <c r="U234" s="601" t="s">
        <v>197</v>
      </c>
      <c r="V234" s="600" t="str">
        <f t="shared" si="16"/>
        <v>0.00</v>
      </c>
      <c r="W234" s="602"/>
      <c r="X234" s="602"/>
      <c r="Y234" s="603"/>
      <c r="Z234" s="603"/>
    </row>
    <row r="235" spans="1:26" ht="15" customHeight="1">
      <c r="A235" s="314"/>
      <c r="B235" s="323"/>
      <c r="C235" s="324"/>
      <c r="D235" s="320" t="s">
        <v>639</v>
      </c>
      <c r="E235" s="952" t="s">
        <v>640</v>
      </c>
      <c r="F235" s="952"/>
      <c r="G235" s="952"/>
      <c r="H235" s="952"/>
      <c r="I235" s="952"/>
      <c r="J235" s="953"/>
      <c r="K235" s="331" t="s">
        <v>626</v>
      </c>
      <c r="L235" s="737">
        <v>5</v>
      </c>
      <c r="M235" s="737">
        <v>6</v>
      </c>
      <c r="N235" s="930"/>
      <c r="O235" s="931"/>
      <c r="P235" s="116" t="str">
        <f t="shared" si="14"/>
        <v/>
      </c>
      <c r="Q235" s="604"/>
      <c r="R235" s="604"/>
      <c r="S235" s="604"/>
      <c r="T235" s="600" t="str">
        <f t="shared" si="15"/>
        <v/>
      </c>
      <c r="U235" s="601" t="s">
        <v>198</v>
      </c>
      <c r="V235" s="600" t="str">
        <f t="shared" si="16"/>
        <v>0.00</v>
      </c>
      <c r="W235" s="602"/>
      <c r="X235" s="602"/>
      <c r="Y235" s="603"/>
      <c r="Z235" s="603"/>
    </row>
    <row r="236" spans="1:26" ht="12" customHeight="1">
      <c r="A236" s="314"/>
      <c r="B236" s="298"/>
      <c r="C236" s="738"/>
      <c r="D236" s="325" t="s">
        <v>642</v>
      </c>
      <c r="E236" s="918" t="s">
        <v>641</v>
      </c>
      <c r="F236" s="918"/>
      <c r="G236" s="918"/>
      <c r="H236" s="918"/>
      <c r="I236" s="918"/>
      <c r="J236" s="919"/>
      <c r="K236" s="331" t="s">
        <v>626</v>
      </c>
      <c r="L236" s="737">
        <v>5</v>
      </c>
      <c r="M236" s="737">
        <v>6</v>
      </c>
      <c r="N236" s="930"/>
      <c r="O236" s="931"/>
      <c r="P236" s="116" t="str">
        <f t="shared" si="14"/>
        <v/>
      </c>
      <c r="Q236" s="604"/>
      <c r="R236" s="604"/>
      <c r="S236" s="604"/>
      <c r="T236" s="600" t="str">
        <f t="shared" si="15"/>
        <v/>
      </c>
      <c r="U236" s="601" t="s">
        <v>199</v>
      </c>
      <c r="V236" s="600" t="str">
        <f t="shared" si="16"/>
        <v>0.00</v>
      </c>
      <c r="W236" s="602"/>
      <c r="X236" s="602"/>
      <c r="Y236" s="603"/>
      <c r="Z236" s="603"/>
    </row>
    <row r="237" spans="1:26" ht="12" customHeight="1">
      <c r="A237" s="314"/>
      <c r="B237" s="298"/>
      <c r="C237" s="738"/>
      <c r="D237" s="325" t="s">
        <v>643</v>
      </c>
      <c r="E237" s="918" t="s">
        <v>644</v>
      </c>
      <c r="F237" s="918"/>
      <c r="G237" s="918"/>
      <c r="H237" s="918"/>
      <c r="I237" s="918"/>
      <c r="J237" s="919"/>
      <c r="K237" s="331" t="s">
        <v>645</v>
      </c>
      <c r="L237" s="737">
        <v>1</v>
      </c>
      <c r="M237" s="737">
        <v>2</v>
      </c>
      <c r="N237" s="930"/>
      <c r="O237" s="931"/>
      <c r="P237" s="116" t="str">
        <f t="shared" si="14"/>
        <v/>
      </c>
      <c r="Q237" s="604"/>
      <c r="R237" s="604"/>
      <c r="S237" s="604"/>
      <c r="T237" s="600" t="str">
        <f t="shared" si="15"/>
        <v/>
      </c>
      <c r="U237" s="601" t="s">
        <v>199</v>
      </c>
      <c r="V237" s="600" t="str">
        <f t="shared" si="16"/>
        <v>0.00</v>
      </c>
      <c r="W237" s="602"/>
      <c r="X237" s="602"/>
      <c r="Y237" s="603"/>
      <c r="Z237" s="603"/>
    </row>
    <row r="238" spans="1:26" ht="12" customHeight="1">
      <c r="A238" s="314"/>
      <c r="B238" s="298"/>
      <c r="C238" s="738"/>
      <c r="D238" s="325" t="s">
        <v>647</v>
      </c>
      <c r="E238" s="918" t="s">
        <v>646</v>
      </c>
      <c r="F238" s="918"/>
      <c r="G238" s="918"/>
      <c r="H238" s="918"/>
      <c r="I238" s="918"/>
      <c r="J238" s="919"/>
      <c r="K238" s="331" t="s">
        <v>626</v>
      </c>
      <c r="L238" s="737">
        <v>1</v>
      </c>
      <c r="M238" s="737">
        <v>2</v>
      </c>
      <c r="N238" s="930"/>
      <c r="O238" s="931"/>
      <c r="P238" s="116" t="str">
        <f t="shared" si="14"/>
        <v/>
      </c>
      <c r="Q238" s="604"/>
      <c r="R238" s="604"/>
      <c r="S238" s="604"/>
      <c r="T238" s="600" t="str">
        <f t="shared" si="15"/>
        <v/>
      </c>
      <c r="U238" s="601" t="s">
        <v>199</v>
      </c>
      <c r="V238" s="600" t="str">
        <f t="shared" si="16"/>
        <v>0.00</v>
      </c>
      <c r="W238" s="602"/>
      <c r="X238" s="602"/>
      <c r="Y238" s="603"/>
      <c r="Z238" s="603"/>
    </row>
    <row r="239" spans="1:26" ht="12" customHeight="1" thickBot="1">
      <c r="A239" s="314"/>
      <c r="B239" s="303"/>
      <c r="C239" s="387"/>
      <c r="D239" s="388" t="s">
        <v>648</v>
      </c>
      <c r="E239" s="1057" t="s">
        <v>649</v>
      </c>
      <c r="F239" s="1057"/>
      <c r="G239" s="1057"/>
      <c r="H239" s="1057"/>
      <c r="I239" s="1057"/>
      <c r="J239" s="1058"/>
      <c r="K239" s="389" t="s">
        <v>650</v>
      </c>
      <c r="L239" s="737">
        <v>3</v>
      </c>
      <c r="M239" s="737">
        <v>5</v>
      </c>
      <c r="N239" s="932"/>
      <c r="O239" s="933"/>
      <c r="P239" s="116" t="str">
        <f t="shared" si="14"/>
        <v/>
      </c>
      <c r="Q239" s="604"/>
      <c r="R239" s="604"/>
      <c r="S239" s="604"/>
      <c r="T239" s="600" t="str">
        <f t="shared" si="15"/>
        <v/>
      </c>
      <c r="U239" s="601" t="s">
        <v>401</v>
      </c>
      <c r="V239" s="600" t="str">
        <f t="shared" si="16"/>
        <v>0.00</v>
      </c>
      <c r="W239" s="602"/>
      <c r="X239" s="602"/>
      <c r="Y239" s="603"/>
      <c r="Z239" s="603"/>
    </row>
    <row r="240" spans="1:26" ht="12" customHeight="1">
      <c r="A240" s="314"/>
      <c r="B240" s="1296"/>
      <c r="C240" s="1225"/>
      <c r="D240" s="1225"/>
      <c r="E240" s="1225"/>
      <c r="F240" s="1225"/>
      <c r="G240" s="1225"/>
      <c r="H240" s="1225"/>
      <c r="I240" s="1225"/>
      <c r="J240" s="1226"/>
      <c r="K240" s="1275" t="s">
        <v>484</v>
      </c>
      <c r="L240" s="1211" t="s">
        <v>407</v>
      </c>
      <c r="M240" s="1212"/>
      <c r="N240" s="1220" t="s">
        <v>407</v>
      </c>
      <c r="O240" s="1221"/>
      <c r="P240" s="1239" t="s">
        <v>242</v>
      </c>
      <c r="Q240" s="604"/>
      <c r="R240" s="646"/>
      <c r="S240" s="646"/>
      <c r="T240" s="638"/>
      <c r="U240" s="644"/>
      <c r="V240" s="601"/>
      <c r="W240" s="639"/>
      <c r="X240" s="639"/>
      <c r="Y240" s="640"/>
      <c r="Z240" s="640"/>
    </row>
    <row r="241" spans="1:26" ht="18" customHeight="1" thickBot="1">
      <c r="A241" s="314"/>
      <c r="B241" s="1227"/>
      <c r="C241" s="1228"/>
      <c r="D241" s="1228"/>
      <c r="E241" s="1228"/>
      <c r="F241" s="1228"/>
      <c r="G241" s="1228"/>
      <c r="H241" s="1228"/>
      <c r="I241" s="1228"/>
      <c r="J241" s="1229"/>
      <c r="K241" s="1276"/>
      <c r="L241" s="330" t="s">
        <v>247</v>
      </c>
      <c r="M241" s="330" t="s">
        <v>21</v>
      </c>
      <c r="N241" s="1222"/>
      <c r="O241" s="1223"/>
      <c r="P241" s="1277"/>
      <c r="Q241" s="604"/>
      <c r="R241" s="646"/>
      <c r="S241" s="647"/>
      <c r="T241" s="638"/>
      <c r="U241" s="601"/>
      <c r="V241" s="601"/>
      <c r="W241" s="639"/>
      <c r="X241" s="639"/>
      <c r="Y241" s="640"/>
      <c r="Z241" s="640"/>
    </row>
    <row r="242" spans="1:26" ht="36" customHeight="1">
      <c r="A242" s="314"/>
      <c r="B242" s="663"/>
      <c r="C242" s="664"/>
      <c r="D242" s="1044" t="s">
        <v>654</v>
      </c>
      <c r="E242" s="1037" t="s">
        <v>651</v>
      </c>
      <c r="F242" s="1037"/>
      <c r="G242" s="1037"/>
      <c r="H242" s="1037"/>
      <c r="I242" s="1037"/>
      <c r="J242" s="1038"/>
      <c r="K242" s="426" t="s">
        <v>483</v>
      </c>
      <c r="L242" s="737">
        <v>4</v>
      </c>
      <c r="M242" s="737">
        <v>5</v>
      </c>
      <c r="N242" s="922"/>
      <c r="O242" s="923"/>
      <c r="P242" s="248" t="str">
        <f>IF(N242&gt;100,"incorrect entry",IF(N242&gt;=80,M242,IF(N242&gt;=65,L242,"")))</f>
        <v/>
      </c>
      <c r="Q242" s="604"/>
      <c r="R242" s="646"/>
      <c r="S242" s="646"/>
      <c r="T242" s="600" t="str">
        <f>IF(O242&lt;&gt;"",O242,"")</f>
        <v/>
      </c>
      <c r="U242" s="601" t="s">
        <v>126</v>
      </c>
      <c r="V242" s="600" t="str">
        <f>IF(ISNUMBER(P242),P242,"0.00")</f>
        <v>0.00</v>
      </c>
      <c r="W242" s="602"/>
      <c r="X242" s="602"/>
      <c r="Y242" s="603"/>
      <c r="Z242" s="603"/>
    </row>
    <row r="243" spans="1:26" ht="38.25" customHeight="1">
      <c r="A243" s="314"/>
      <c r="B243" s="665"/>
      <c r="C243" s="666"/>
      <c r="D243" s="1045"/>
      <c r="E243" s="1054" t="s">
        <v>652</v>
      </c>
      <c r="F243" s="1055"/>
      <c r="G243" s="1055"/>
      <c r="H243" s="1055"/>
      <c r="I243" s="1055"/>
      <c r="J243" s="1056"/>
      <c r="K243" s="426" t="s">
        <v>482</v>
      </c>
      <c r="L243" s="737">
        <v>3</v>
      </c>
      <c r="M243" s="737">
        <v>4</v>
      </c>
      <c r="N243" s="922"/>
      <c r="O243" s="923"/>
      <c r="P243" s="248" t="str">
        <f>IF(N243&gt;100,"incorrect entry",IF(N243&gt;=80,M243,IF(N243&gt;=65,L243,"")))</f>
        <v/>
      </c>
      <c r="Q243" s="604"/>
      <c r="R243" s="646"/>
      <c r="S243" s="646"/>
      <c r="T243" s="600" t="str">
        <f>IF(O243&lt;&gt;"",O243,"")</f>
        <v/>
      </c>
      <c r="U243" s="601" t="s">
        <v>126</v>
      </c>
      <c r="V243" s="600" t="str">
        <f>IF(ISNUMBER(P243),P243,"0.00")</f>
        <v>0.00</v>
      </c>
      <c r="W243" s="602"/>
      <c r="X243" s="602"/>
      <c r="Y243" s="603"/>
      <c r="Z243" s="603"/>
    </row>
    <row r="244" spans="1:26" ht="27" customHeight="1">
      <c r="A244" s="314"/>
      <c r="B244" s="667"/>
      <c r="C244" s="668"/>
      <c r="D244" s="1046"/>
      <c r="E244" s="1047" t="s">
        <v>653</v>
      </c>
      <c r="F244" s="1047"/>
      <c r="G244" s="1051"/>
      <c r="H244" s="1052"/>
      <c r="I244" s="1052"/>
      <c r="J244" s="1053"/>
      <c r="K244" s="1048"/>
      <c r="L244" s="1049"/>
      <c r="M244" s="1049"/>
      <c r="N244" s="1049"/>
      <c r="O244" s="1049"/>
      <c r="P244" s="1050"/>
      <c r="Q244" s="604"/>
      <c r="R244" s="646"/>
      <c r="S244" s="646"/>
      <c r="T244" s="600" t="str">
        <f>IF(O244&lt;&gt;"",O244,"")</f>
        <v/>
      </c>
      <c r="U244" s="601" t="s">
        <v>127</v>
      </c>
      <c r="V244" s="600" t="str">
        <f>IF(ISNUMBER(P244),P244,"0.00")</f>
        <v>0.00</v>
      </c>
      <c r="W244" s="602"/>
      <c r="X244" s="602"/>
      <c r="Y244" s="603"/>
      <c r="Z244" s="603"/>
    </row>
    <row r="245" spans="1:26" ht="29.5" customHeight="1" thickBot="1">
      <c r="A245" s="314"/>
      <c r="B245" s="295"/>
      <c r="C245" s="739"/>
      <c r="D245" s="320" t="s">
        <v>655</v>
      </c>
      <c r="E245" s="926" t="s">
        <v>461</v>
      </c>
      <c r="F245" s="926"/>
      <c r="G245" s="926"/>
      <c r="H245" s="926"/>
      <c r="I245" s="926"/>
      <c r="J245" s="927"/>
      <c r="K245" s="386" t="s">
        <v>244</v>
      </c>
      <c r="L245" s="737">
        <v>2</v>
      </c>
      <c r="M245" s="737">
        <v>3</v>
      </c>
      <c r="N245" s="1256"/>
      <c r="O245" s="1257"/>
      <c r="P245" s="740" t="str">
        <f>IF(N245&gt;100,"incorrect entry",IF(N245&gt;=80,M245,IF(N245&gt;=65,L245,"")))</f>
        <v/>
      </c>
      <c r="Q245" s="604"/>
      <c r="R245" s="646"/>
      <c r="S245" s="646"/>
      <c r="T245" s="600" t="str">
        <f>IF(O245&lt;&gt;"",O245,"")</f>
        <v/>
      </c>
      <c r="U245" s="601" t="s">
        <v>127</v>
      </c>
      <c r="V245" s="600" t="str">
        <f>IF(ISNUMBER(P245),P245,"0.00")</f>
        <v>0.00</v>
      </c>
      <c r="W245" s="602"/>
      <c r="X245" s="602"/>
      <c r="Y245" s="603"/>
      <c r="Z245" s="603"/>
    </row>
    <row r="246" spans="1:26" ht="24" customHeight="1" thickBot="1">
      <c r="A246" s="314"/>
      <c r="B246" s="996" t="s">
        <v>656</v>
      </c>
      <c r="C246" s="997"/>
      <c r="D246" s="997"/>
      <c r="E246" s="997"/>
      <c r="F246" s="997"/>
      <c r="G246" s="997"/>
      <c r="H246" s="997"/>
      <c r="I246" s="997"/>
      <c r="J246" s="997"/>
      <c r="K246" s="997"/>
      <c r="L246" s="997"/>
      <c r="M246" s="997"/>
      <c r="N246" s="997"/>
      <c r="O246" s="998"/>
      <c r="P246" s="670">
        <f>SUM(P233:P239,P242:P243,P245)</f>
        <v>0</v>
      </c>
      <c r="Q246" s="604"/>
      <c r="R246" s="646"/>
      <c r="S246" s="646"/>
      <c r="T246" s="626"/>
      <c r="U246" s="601"/>
      <c r="V246" s="601"/>
      <c r="W246" s="602"/>
      <c r="X246" s="602"/>
      <c r="Y246" s="603"/>
      <c r="Z246" s="603"/>
    </row>
    <row r="247" spans="1:26" ht="14.15" customHeight="1" thickBot="1">
      <c r="A247" s="314"/>
      <c r="B247" s="811"/>
      <c r="C247" s="777" t="s">
        <v>657</v>
      </c>
      <c r="D247" s="823" t="s">
        <v>658</v>
      </c>
      <c r="E247" s="813"/>
      <c r="F247" s="813"/>
      <c r="G247" s="813"/>
      <c r="H247" s="813"/>
      <c r="I247" s="813"/>
      <c r="J247" s="819"/>
      <c r="K247" s="819"/>
      <c r="L247" s="819"/>
      <c r="M247" s="819"/>
      <c r="N247" s="816"/>
      <c r="O247" s="824"/>
      <c r="P247" s="821"/>
      <c r="Q247" s="604"/>
      <c r="R247" s="604"/>
      <c r="S247" s="604"/>
      <c r="T247" s="626"/>
      <c r="U247" s="601"/>
      <c r="V247" s="600"/>
      <c r="W247" s="602"/>
      <c r="X247" s="602"/>
      <c r="Y247" s="603"/>
      <c r="Z247" s="603"/>
    </row>
    <row r="248" spans="1:26" ht="14.15" customHeight="1" thickBot="1">
      <c r="A248" s="314"/>
      <c r="B248" s="811"/>
      <c r="C248" s="777"/>
      <c r="D248" s="777" t="s">
        <v>659</v>
      </c>
      <c r="E248" s="813"/>
      <c r="F248" s="813"/>
      <c r="G248" s="813"/>
      <c r="H248" s="813"/>
      <c r="I248" s="813"/>
      <c r="J248" s="814"/>
      <c r="K248" s="814"/>
      <c r="L248" s="815"/>
      <c r="M248" s="815"/>
      <c r="N248" s="813"/>
      <c r="O248" s="816"/>
      <c r="P248" s="817"/>
      <c r="Q248" s="604"/>
      <c r="R248" s="604"/>
      <c r="S248" s="604"/>
      <c r="T248" s="626"/>
      <c r="U248" s="601"/>
      <c r="V248" s="600"/>
      <c r="W248" s="602"/>
      <c r="X248" s="602"/>
      <c r="Y248" s="603"/>
      <c r="Z248" s="603"/>
    </row>
    <row r="249" spans="1:26" ht="12" customHeight="1">
      <c r="A249" s="314"/>
      <c r="B249" s="780"/>
      <c r="C249" s="781"/>
      <c r="D249" s="798" t="s">
        <v>660</v>
      </c>
      <c r="E249" s="948" t="s">
        <v>667</v>
      </c>
      <c r="F249" s="948"/>
      <c r="G249" s="948"/>
      <c r="H249" s="948"/>
      <c r="I249" s="948"/>
      <c r="J249" s="949"/>
      <c r="K249" s="822" t="s">
        <v>626</v>
      </c>
      <c r="L249" s="818">
        <v>2</v>
      </c>
      <c r="M249" s="818">
        <v>3</v>
      </c>
      <c r="N249" s="950"/>
      <c r="O249" s="951"/>
      <c r="P249" s="442" t="str">
        <f>IF(N249&gt;100,"incorrect entry",IF(N249&gt;=80,M249,IF(N249&gt;=65,L249,"")))</f>
        <v/>
      </c>
      <c r="Q249" s="604"/>
      <c r="R249" s="604"/>
      <c r="S249" s="604"/>
      <c r="T249" s="600" t="str">
        <f t="shared" ref="T249:T255" si="17">IF(N249&lt;&gt;"",N249,"")</f>
        <v/>
      </c>
      <c r="U249" s="601" t="s">
        <v>189</v>
      </c>
      <c r="V249" s="600" t="str">
        <f t="shared" ref="V249:V256" si="18">IF(ISNUMBER(P249),P249,"0.00")</f>
        <v>0.00</v>
      </c>
      <c r="W249" s="602"/>
      <c r="X249" s="602"/>
      <c r="Y249" s="603"/>
      <c r="Z249" s="603"/>
    </row>
    <row r="250" spans="1:26" ht="12" hidden="1" customHeight="1">
      <c r="A250" s="314"/>
      <c r="B250" s="295"/>
      <c r="C250" s="296"/>
      <c r="D250" s="320">
        <v>3.2</v>
      </c>
      <c r="E250" s="952" t="s">
        <v>125</v>
      </c>
      <c r="F250" s="952"/>
      <c r="G250" s="952"/>
      <c r="H250" s="952"/>
      <c r="I250" s="952"/>
      <c r="J250" s="953" t="s">
        <v>11</v>
      </c>
      <c r="K250" s="426"/>
      <c r="L250" s="390">
        <v>1</v>
      </c>
      <c r="M250" s="737">
        <v>2</v>
      </c>
      <c r="N250" s="930"/>
      <c r="O250" s="931"/>
      <c r="P250" s="116" t="str">
        <f t="shared" ref="P250:P256" si="19">IF(N250&gt;100,"incorrect entry",IF(N250&gt;=80,M250,IF(N250&gt;=65,L250,"")))</f>
        <v/>
      </c>
      <c r="Q250" s="604"/>
      <c r="R250" s="604"/>
      <c r="S250" s="604"/>
      <c r="T250" s="600" t="str">
        <f t="shared" si="17"/>
        <v/>
      </c>
      <c r="U250" s="601" t="s">
        <v>190</v>
      </c>
      <c r="V250" s="600" t="str">
        <f t="shared" si="18"/>
        <v>0.00</v>
      </c>
      <c r="W250" s="602"/>
      <c r="X250" s="602"/>
      <c r="Y250" s="603"/>
      <c r="Z250" s="603"/>
    </row>
    <row r="251" spans="1:26" ht="12" customHeight="1">
      <c r="A251" s="314"/>
      <c r="B251" s="323"/>
      <c r="C251" s="324"/>
      <c r="D251" s="325" t="s">
        <v>661</v>
      </c>
      <c r="E251" s="952" t="s">
        <v>668</v>
      </c>
      <c r="F251" s="952"/>
      <c r="G251" s="952"/>
      <c r="H251" s="952"/>
      <c r="I251" s="952"/>
      <c r="J251" s="953" t="s">
        <v>11</v>
      </c>
      <c r="K251" s="426" t="s">
        <v>645</v>
      </c>
      <c r="L251" s="386"/>
      <c r="M251" s="737">
        <v>2</v>
      </c>
      <c r="N251" s="930"/>
      <c r="O251" s="931"/>
      <c r="P251" s="116" t="str">
        <f t="shared" si="19"/>
        <v/>
      </c>
      <c r="Q251" s="604"/>
      <c r="R251" s="604"/>
      <c r="S251" s="604"/>
      <c r="T251" s="600" t="str">
        <f t="shared" si="17"/>
        <v/>
      </c>
      <c r="U251" s="601" t="s">
        <v>177</v>
      </c>
      <c r="V251" s="600" t="str">
        <f t="shared" si="18"/>
        <v>0.00</v>
      </c>
      <c r="W251" s="602"/>
      <c r="X251" s="602"/>
      <c r="Y251" s="603"/>
      <c r="Z251" s="603"/>
    </row>
    <row r="252" spans="1:26" ht="12" customHeight="1">
      <c r="A252" s="314"/>
      <c r="B252" s="295"/>
      <c r="C252" s="296"/>
      <c r="D252" s="320" t="s">
        <v>662</v>
      </c>
      <c r="E252" s="952" t="s">
        <v>669</v>
      </c>
      <c r="F252" s="952"/>
      <c r="G252" s="952"/>
      <c r="H252" s="952"/>
      <c r="I252" s="952"/>
      <c r="J252" s="953" t="s">
        <v>11</v>
      </c>
      <c r="K252" s="426" t="s">
        <v>645</v>
      </c>
      <c r="L252" s="386"/>
      <c r="M252" s="737">
        <v>1.5</v>
      </c>
      <c r="N252" s="930"/>
      <c r="O252" s="931"/>
      <c r="P252" s="116" t="str">
        <f t="shared" si="19"/>
        <v/>
      </c>
      <c r="Q252" s="604"/>
      <c r="R252" s="604"/>
      <c r="S252" s="604"/>
      <c r="T252" s="600" t="str">
        <f t="shared" si="17"/>
        <v/>
      </c>
      <c r="U252" s="601" t="s">
        <v>178</v>
      </c>
      <c r="V252" s="600" t="str">
        <f t="shared" si="18"/>
        <v>0.00</v>
      </c>
      <c r="W252" s="602"/>
      <c r="X252" s="602"/>
      <c r="Y252" s="603"/>
      <c r="Z252" s="603"/>
    </row>
    <row r="253" spans="1:26" ht="12" customHeight="1">
      <c r="A253" s="314"/>
      <c r="B253" s="323"/>
      <c r="C253" s="324"/>
      <c r="D253" s="325" t="s">
        <v>663</v>
      </c>
      <c r="E253" s="952" t="s">
        <v>670</v>
      </c>
      <c r="F253" s="952"/>
      <c r="G253" s="952"/>
      <c r="H253" s="952"/>
      <c r="I253" s="952"/>
      <c r="J253" s="953" t="s">
        <v>11</v>
      </c>
      <c r="K253" s="426" t="s">
        <v>626</v>
      </c>
      <c r="L253" s="386"/>
      <c r="M253" s="737">
        <v>1.5</v>
      </c>
      <c r="N253" s="930"/>
      <c r="O253" s="931"/>
      <c r="P253" s="116" t="str">
        <f t="shared" si="19"/>
        <v/>
      </c>
      <c r="Q253" s="604"/>
      <c r="R253" s="604"/>
      <c r="S253" s="604"/>
      <c r="T253" s="600" t="str">
        <f t="shared" si="17"/>
        <v/>
      </c>
      <c r="U253" s="601" t="s">
        <v>179</v>
      </c>
      <c r="V253" s="600" t="str">
        <f t="shared" si="18"/>
        <v>0.00</v>
      </c>
      <c r="W253" s="602"/>
      <c r="X253" s="602"/>
      <c r="Y253" s="603"/>
      <c r="Z253" s="603"/>
    </row>
    <row r="254" spans="1:26" ht="12" customHeight="1">
      <c r="A254" s="314"/>
      <c r="B254" s="323"/>
      <c r="C254" s="324"/>
      <c r="D254" s="325" t="s">
        <v>665</v>
      </c>
      <c r="E254" s="952" t="s">
        <v>671</v>
      </c>
      <c r="F254" s="952"/>
      <c r="G254" s="952"/>
      <c r="H254" s="952"/>
      <c r="I254" s="952"/>
      <c r="J254" s="953" t="s">
        <v>11</v>
      </c>
      <c r="K254" s="426" t="s">
        <v>626</v>
      </c>
      <c r="L254" s="386"/>
      <c r="M254" s="737">
        <v>1.5</v>
      </c>
      <c r="N254" s="930"/>
      <c r="O254" s="931"/>
      <c r="P254" s="116" t="str">
        <f t="shared" si="19"/>
        <v/>
      </c>
      <c r="Q254" s="604"/>
      <c r="R254" s="604"/>
      <c r="S254" s="604"/>
      <c r="T254" s="600" t="str">
        <f t="shared" si="17"/>
        <v/>
      </c>
      <c r="U254" s="601" t="s">
        <v>177</v>
      </c>
      <c r="V254" s="600" t="str">
        <f>IF(ISNUMBER(P254),P254,"0.00")</f>
        <v>0.00</v>
      </c>
      <c r="W254" s="602"/>
      <c r="X254" s="602"/>
      <c r="Y254" s="603"/>
      <c r="Z254" s="603"/>
    </row>
    <row r="255" spans="1:26" ht="12" customHeight="1">
      <c r="A255" s="314"/>
      <c r="B255" s="295"/>
      <c r="C255" s="296"/>
      <c r="D255" s="320" t="s">
        <v>666</v>
      </c>
      <c r="E255" s="952" t="s">
        <v>672</v>
      </c>
      <c r="F255" s="952"/>
      <c r="G255" s="952"/>
      <c r="H255" s="952"/>
      <c r="I255" s="952"/>
      <c r="J255" s="953" t="s">
        <v>11</v>
      </c>
      <c r="K255" s="426" t="s">
        <v>650</v>
      </c>
      <c r="L255" s="737">
        <v>2</v>
      </c>
      <c r="M255" s="737">
        <v>4</v>
      </c>
      <c r="N255" s="930"/>
      <c r="O255" s="931"/>
      <c r="P255" s="116" t="str">
        <f t="shared" si="19"/>
        <v/>
      </c>
      <c r="Q255" s="604"/>
      <c r="R255" s="604"/>
      <c r="S255" s="604"/>
      <c r="T255" s="600" t="str">
        <f t="shared" si="17"/>
        <v/>
      </c>
      <c r="U255" s="601" t="s">
        <v>178</v>
      </c>
      <c r="V255" s="600" t="str">
        <f>IF(ISNUMBER(P255),P255,"0.00")</f>
        <v>0.00</v>
      </c>
      <c r="W255" s="602"/>
      <c r="X255" s="602"/>
      <c r="Y255" s="603"/>
      <c r="Z255" s="603"/>
    </row>
    <row r="256" spans="1:26" ht="12" customHeight="1" thickBot="1">
      <c r="A256" s="314"/>
      <c r="B256" s="295"/>
      <c r="C256" s="296"/>
      <c r="D256" s="320" t="s">
        <v>664</v>
      </c>
      <c r="E256" s="952" t="s">
        <v>673</v>
      </c>
      <c r="F256" s="952"/>
      <c r="G256" s="952"/>
      <c r="H256" s="952"/>
      <c r="I256" s="952"/>
      <c r="J256" s="953" t="s">
        <v>11</v>
      </c>
      <c r="K256" s="426" t="s">
        <v>650</v>
      </c>
      <c r="L256" s="737">
        <v>2</v>
      </c>
      <c r="M256" s="737">
        <v>4</v>
      </c>
      <c r="N256" s="930"/>
      <c r="O256" s="931"/>
      <c r="P256" s="116" t="str">
        <f t="shared" si="19"/>
        <v/>
      </c>
      <c r="Q256" s="604"/>
      <c r="R256" s="604"/>
      <c r="S256" s="604"/>
      <c r="T256" s="600" t="str">
        <f>IF(O256&lt;&gt;"",O256,"")</f>
        <v/>
      </c>
      <c r="U256" s="601" t="s">
        <v>200</v>
      </c>
      <c r="V256" s="600" t="str">
        <f t="shared" si="18"/>
        <v>0.00</v>
      </c>
      <c r="W256" s="602"/>
      <c r="X256" s="602"/>
      <c r="Y256" s="603"/>
      <c r="Z256" s="603"/>
    </row>
    <row r="257" spans="1:26" ht="24" customHeight="1" thickBot="1">
      <c r="A257" s="314"/>
      <c r="B257" s="996" t="s">
        <v>674</v>
      </c>
      <c r="C257" s="997"/>
      <c r="D257" s="997"/>
      <c r="E257" s="997"/>
      <c r="F257" s="997"/>
      <c r="G257" s="997"/>
      <c r="H257" s="997"/>
      <c r="I257" s="997"/>
      <c r="J257" s="997"/>
      <c r="K257" s="997"/>
      <c r="L257" s="997"/>
      <c r="M257" s="997"/>
      <c r="N257" s="997"/>
      <c r="O257" s="998"/>
      <c r="P257" s="670">
        <f>SUM(P249:P256)</f>
        <v>0</v>
      </c>
      <c r="Q257" s="604"/>
      <c r="R257" s="646"/>
      <c r="S257" s="646"/>
      <c r="T257" s="626"/>
      <c r="U257" s="601"/>
      <c r="V257" s="601"/>
      <c r="W257" s="602"/>
      <c r="X257" s="602"/>
      <c r="Y257" s="603"/>
      <c r="Z257" s="603"/>
    </row>
    <row r="258" spans="1:26" ht="14.15" customHeight="1" thickBot="1">
      <c r="A258" s="314"/>
      <c r="B258" s="811"/>
      <c r="C258" s="777" t="s">
        <v>675</v>
      </c>
      <c r="D258" s="823" t="s">
        <v>676</v>
      </c>
      <c r="E258" s="813"/>
      <c r="F258" s="813"/>
      <c r="G258" s="813"/>
      <c r="H258" s="813"/>
      <c r="I258" s="813"/>
      <c r="J258" s="819"/>
      <c r="K258" s="819"/>
      <c r="L258" s="819"/>
      <c r="M258" s="819"/>
      <c r="N258" s="816"/>
      <c r="O258" s="824"/>
      <c r="P258" s="821"/>
      <c r="Q258" s="604"/>
      <c r="R258" s="604"/>
      <c r="S258" s="604"/>
      <c r="T258" s="626"/>
      <c r="U258" s="601"/>
      <c r="V258" s="600"/>
      <c r="W258" s="602"/>
      <c r="X258" s="602"/>
      <c r="Y258" s="603"/>
      <c r="Z258" s="603"/>
    </row>
    <row r="259" spans="1:26" ht="14.15" customHeight="1" thickBot="1">
      <c r="A259" s="314"/>
      <c r="B259" s="811"/>
      <c r="C259" s="777"/>
      <c r="D259" s="777" t="s">
        <v>677</v>
      </c>
      <c r="E259" s="813"/>
      <c r="F259" s="813"/>
      <c r="G259" s="813"/>
      <c r="H259" s="813"/>
      <c r="I259" s="813"/>
      <c r="J259" s="814"/>
      <c r="K259" s="814"/>
      <c r="L259" s="815"/>
      <c r="M259" s="815"/>
      <c r="N259" s="813"/>
      <c r="O259" s="816"/>
      <c r="P259" s="817"/>
      <c r="Q259" s="604"/>
      <c r="R259" s="604"/>
      <c r="S259" s="604"/>
      <c r="T259" s="626"/>
      <c r="U259" s="601"/>
      <c r="V259" s="600"/>
      <c r="W259" s="602"/>
      <c r="X259" s="602"/>
      <c r="Y259" s="603"/>
      <c r="Z259" s="603"/>
    </row>
    <row r="260" spans="1:26" ht="24" customHeight="1">
      <c r="A260" s="314"/>
      <c r="B260" s="780"/>
      <c r="C260" s="781"/>
      <c r="D260" s="798" t="s">
        <v>678</v>
      </c>
      <c r="E260" s="948" t="s">
        <v>690</v>
      </c>
      <c r="F260" s="948"/>
      <c r="G260" s="948"/>
      <c r="H260" s="948"/>
      <c r="I260" s="948"/>
      <c r="J260" s="949"/>
      <c r="K260" s="822" t="s">
        <v>650</v>
      </c>
      <c r="L260" s="720"/>
      <c r="M260" s="818">
        <v>1.5</v>
      </c>
      <c r="N260" s="950"/>
      <c r="O260" s="951"/>
      <c r="P260" s="442" t="str">
        <f>IF(N260&gt;100,"incorrect entry",IF(N260&gt;=80,M260,IF(N260&gt;=65,L260,"")))</f>
        <v/>
      </c>
      <c r="Q260" s="604"/>
      <c r="R260" s="604"/>
      <c r="S260" s="604"/>
      <c r="T260" s="600" t="str">
        <f t="shared" ref="T260:T271" si="20">IF(N260&lt;&gt;"",N260,"")</f>
        <v/>
      </c>
      <c r="U260" s="601" t="s">
        <v>189</v>
      </c>
      <c r="V260" s="600" t="str">
        <f t="shared" ref="V260:V272" si="21">IF(ISNUMBER(P260),P260,"0.00")</f>
        <v>0.00</v>
      </c>
      <c r="W260" s="602"/>
      <c r="X260" s="602"/>
      <c r="Y260" s="603"/>
      <c r="Z260" s="603"/>
    </row>
    <row r="261" spans="1:26" ht="12" hidden="1" customHeight="1" thickBot="1">
      <c r="A261" s="314"/>
      <c r="B261" s="295"/>
      <c r="C261" s="296"/>
      <c r="D261" s="320">
        <v>3.2</v>
      </c>
      <c r="E261" s="952" t="s">
        <v>125</v>
      </c>
      <c r="F261" s="952"/>
      <c r="G261" s="952"/>
      <c r="H261" s="952"/>
      <c r="I261" s="952"/>
      <c r="J261" s="953" t="s">
        <v>11</v>
      </c>
      <c r="K261" s="426"/>
      <c r="L261" s="390">
        <v>1</v>
      </c>
      <c r="M261" s="737">
        <v>2</v>
      </c>
      <c r="N261" s="930"/>
      <c r="O261" s="931"/>
      <c r="P261" s="116" t="str">
        <f t="shared" ref="P261:P272" si="22">IF(N261&gt;100,"incorrect entry",IF(N261&gt;=80,M261,IF(N261&gt;=65,L261,"")))</f>
        <v/>
      </c>
      <c r="Q261" s="604"/>
      <c r="R261" s="604"/>
      <c r="S261" s="604"/>
      <c r="T261" s="600" t="str">
        <f t="shared" si="20"/>
        <v/>
      </c>
      <c r="U261" s="601" t="s">
        <v>190</v>
      </c>
      <c r="V261" s="600" t="str">
        <f t="shared" si="21"/>
        <v>0.00</v>
      </c>
      <c r="W261" s="602"/>
      <c r="X261" s="602"/>
      <c r="Y261" s="603"/>
      <c r="Z261" s="603"/>
    </row>
    <row r="262" spans="1:26" ht="12" customHeight="1">
      <c r="A262" s="314"/>
      <c r="B262" s="323"/>
      <c r="C262" s="324"/>
      <c r="D262" s="325" t="s">
        <v>679</v>
      </c>
      <c r="E262" s="952" t="s">
        <v>412</v>
      </c>
      <c r="F262" s="952"/>
      <c r="G262" s="952"/>
      <c r="H262" s="952"/>
      <c r="I262" s="952"/>
      <c r="J262" s="953" t="s">
        <v>11</v>
      </c>
      <c r="K262" s="426" t="s">
        <v>650</v>
      </c>
      <c r="L262" s="386"/>
      <c r="M262" s="737">
        <v>2</v>
      </c>
      <c r="N262" s="930"/>
      <c r="O262" s="931"/>
      <c r="P262" s="116" t="str">
        <f t="shared" si="22"/>
        <v/>
      </c>
      <c r="Q262" s="604"/>
      <c r="R262" s="604"/>
      <c r="S262" s="604"/>
      <c r="T262" s="600" t="str">
        <f t="shared" si="20"/>
        <v/>
      </c>
      <c r="U262" s="601" t="s">
        <v>177</v>
      </c>
      <c r="V262" s="600" t="str">
        <f t="shared" si="21"/>
        <v>0.00</v>
      </c>
      <c r="W262" s="602"/>
      <c r="X262" s="602"/>
      <c r="Y262" s="603"/>
      <c r="Z262" s="603"/>
    </row>
    <row r="263" spans="1:26" ht="15" customHeight="1">
      <c r="A263" s="314"/>
      <c r="B263" s="295"/>
      <c r="C263" s="296"/>
      <c r="D263" s="320" t="s">
        <v>680</v>
      </c>
      <c r="E263" s="952" t="s">
        <v>691</v>
      </c>
      <c r="F263" s="952"/>
      <c r="G263" s="952"/>
      <c r="H263" s="952"/>
      <c r="I263" s="952"/>
      <c r="J263" s="953" t="s">
        <v>11</v>
      </c>
      <c r="K263" s="426" t="s">
        <v>650</v>
      </c>
      <c r="L263" s="386"/>
      <c r="M263" s="737">
        <v>0.5</v>
      </c>
      <c r="N263" s="930"/>
      <c r="O263" s="931"/>
      <c r="P263" s="116" t="str">
        <f t="shared" si="22"/>
        <v/>
      </c>
      <c r="Q263" s="604"/>
      <c r="R263" s="604"/>
      <c r="S263" s="604"/>
      <c r="T263" s="600" t="str">
        <f t="shared" si="20"/>
        <v/>
      </c>
      <c r="U263" s="601" t="s">
        <v>178</v>
      </c>
      <c r="V263" s="600" t="str">
        <f t="shared" si="21"/>
        <v>0.00</v>
      </c>
      <c r="W263" s="602"/>
      <c r="X263" s="602"/>
      <c r="Y263" s="603"/>
      <c r="Z263" s="603"/>
    </row>
    <row r="264" spans="1:26" ht="15" customHeight="1">
      <c r="A264" s="314"/>
      <c r="B264" s="323"/>
      <c r="C264" s="324"/>
      <c r="D264" s="325" t="s">
        <v>681</v>
      </c>
      <c r="E264" s="952" t="s">
        <v>692</v>
      </c>
      <c r="F264" s="952"/>
      <c r="G264" s="952"/>
      <c r="H264" s="952"/>
      <c r="I264" s="952"/>
      <c r="J264" s="953" t="s">
        <v>11</v>
      </c>
      <c r="K264" s="426" t="s">
        <v>650</v>
      </c>
      <c r="L264" s="386"/>
      <c r="M264" s="737">
        <v>0.5</v>
      </c>
      <c r="N264" s="930"/>
      <c r="O264" s="931"/>
      <c r="P264" s="116" t="str">
        <f t="shared" si="22"/>
        <v/>
      </c>
      <c r="Q264" s="604"/>
      <c r="R264" s="604"/>
      <c r="S264" s="604"/>
      <c r="T264" s="600" t="str">
        <f t="shared" si="20"/>
        <v/>
      </c>
      <c r="U264" s="601" t="s">
        <v>179</v>
      </c>
      <c r="V264" s="600" t="str">
        <f t="shared" si="21"/>
        <v>0.00</v>
      </c>
      <c r="W264" s="602"/>
      <c r="X264" s="602"/>
      <c r="Y264" s="603"/>
      <c r="Z264" s="603"/>
    </row>
    <row r="265" spans="1:26" ht="15" customHeight="1">
      <c r="A265" s="314"/>
      <c r="B265" s="323"/>
      <c r="C265" s="324"/>
      <c r="D265" s="325" t="s">
        <v>682</v>
      </c>
      <c r="E265" s="952" t="s">
        <v>693</v>
      </c>
      <c r="F265" s="952"/>
      <c r="G265" s="952"/>
      <c r="H265" s="952"/>
      <c r="I265" s="952"/>
      <c r="J265" s="953" t="s">
        <v>11</v>
      </c>
      <c r="K265" s="426" t="s">
        <v>650</v>
      </c>
      <c r="L265" s="386"/>
      <c r="M265" s="737">
        <v>0.5</v>
      </c>
      <c r="N265" s="930"/>
      <c r="O265" s="931"/>
      <c r="P265" s="116" t="str">
        <f t="shared" si="22"/>
        <v/>
      </c>
      <c r="Q265" s="604"/>
      <c r="R265" s="604"/>
      <c r="S265" s="604"/>
      <c r="T265" s="600" t="str">
        <f t="shared" si="20"/>
        <v/>
      </c>
      <c r="U265" s="601" t="s">
        <v>177</v>
      </c>
      <c r="V265" s="600" t="str">
        <f t="shared" si="21"/>
        <v>0.00</v>
      </c>
      <c r="W265" s="602"/>
      <c r="X265" s="602"/>
      <c r="Y265" s="603"/>
      <c r="Z265" s="603"/>
    </row>
    <row r="266" spans="1:26" ht="12" customHeight="1">
      <c r="A266" s="314"/>
      <c r="B266" s="295"/>
      <c r="C266" s="296"/>
      <c r="D266" s="320" t="s">
        <v>683</v>
      </c>
      <c r="E266" s="952" t="s">
        <v>694</v>
      </c>
      <c r="F266" s="952"/>
      <c r="G266" s="952"/>
      <c r="H266" s="952"/>
      <c r="I266" s="952"/>
      <c r="J266" s="953" t="s">
        <v>11</v>
      </c>
      <c r="K266" s="426" t="s">
        <v>645</v>
      </c>
      <c r="L266" s="386"/>
      <c r="M266" s="737">
        <v>1</v>
      </c>
      <c r="N266" s="930"/>
      <c r="O266" s="931"/>
      <c r="P266" s="116" t="str">
        <f t="shared" si="22"/>
        <v/>
      </c>
      <c r="Q266" s="604"/>
      <c r="R266" s="604"/>
      <c r="S266" s="604"/>
      <c r="T266" s="600" t="str">
        <f t="shared" si="20"/>
        <v/>
      </c>
      <c r="U266" s="601" t="s">
        <v>178</v>
      </c>
      <c r="V266" s="600" t="str">
        <f t="shared" si="21"/>
        <v>0.00</v>
      </c>
      <c r="W266" s="602"/>
      <c r="X266" s="602"/>
      <c r="Y266" s="603"/>
      <c r="Z266" s="603"/>
    </row>
    <row r="267" spans="1:26" ht="12" customHeight="1">
      <c r="A267" s="314"/>
      <c r="B267" s="295"/>
      <c r="C267" s="296"/>
      <c r="D267" s="320" t="s">
        <v>684</v>
      </c>
      <c r="E267" s="952" t="s">
        <v>695</v>
      </c>
      <c r="F267" s="952"/>
      <c r="G267" s="952"/>
      <c r="H267" s="952"/>
      <c r="I267" s="952"/>
      <c r="J267" s="953" t="s">
        <v>11</v>
      </c>
      <c r="K267" s="426" t="s">
        <v>626</v>
      </c>
      <c r="L267" s="386"/>
      <c r="M267" s="737">
        <v>1</v>
      </c>
      <c r="N267" s="930"/>
      <c r="O267" s="931"/>
      <c r="P267" s="116" t="str">
        <f>IF(N267&gt;100,"incorrect entry",IF(N267&gt;=80,M267,IF(N267&gt;=65,L267,"")))</f>
        <v/>
      </c>
      <c r="Q267" s="604"/>
      <c r="R267" s="604"/>
      <c r="S267" s="604"/>
      <c r="T267" s="600" t="str">
        <f t="shared" si="20"/>
        <v/>
      </c>
      <c r="U267" s="601" t="s">
        <v>178</v>
      </c>
      <c r="V267" s="600" t="str">
        <f>IF(ISNUMBER(P267),P267,"0.00")</f>
        <v>0.00</v>
      </c>
      <c r="W267" s="602"/>
      <c r="X267" s="602"/>
      <c r="Y267" s="603"/>
      <c r="Z267" s="603"/>
    </row>
    <row r="268" spans="1:26" ht="12" customHeight="1">
      <c r="A268" s="314"/>
      <c r="B268" s="323"/>
      <c r="C268" s="324"/>
      <c r="D268" s="325" t="s">
        <v>685</v>
      </c>
      <c r="E268" s="952" t="s">
        <v>696</v>
      </c>
      <c r="F268" s="952"/>
      <c r="G268" s="952"/>
      <c r="H268" s="952"/>
      <c r="I268" s="952"/>
      <c r="J268" s="953" t="s">
        <v>11</v>
      </c>
      <c r="K268" s="426" t="s">
        <v>626</v>
      </c>
      <c r="L268" s="386"/>
      <c r="M268" s="737">
        <v>1</v>
      </c>
      <c r="N268" s="930"/>
      <c r="O268" s="931"/>
      <c r="P268" s="116" t="str">
        <f>IF(N268&gt;100,"incorrect entry",IF(N268&gt;=80,M268,IF(N268&gt;=65,L268,"")))</f>
        <v/>
      </c>
      <c r="Q268" s="604"/>
      <c r="R268" s="604"/>
      <c r="S268" s="604"/>
      <c r="T268" s="600" t="str">
        <f t="shared" si="20"/>
        <v/>
      </c>
      <c r="U268" s="601" t="s">
        <v>179</v>
      </c>
      <c r="V268" s="600" t="str">
        <f>IF(ISNUMBER(P268),P268,"0.00")</f>
        <v>0.00</v>
      </c>
      <c r="W268" s="602"/>
      <c r="X268" s="602"/>
      <c r="Y268" s="603"/>
      <c r="Z268" s="603"/>
    </row>
    <row r="269" spans="1:26" ht="24" customHeight="1">
      <c r="A269" s="314"/>
      <c r="B269" s="741"/>
      <c r="C269" s="742"/>
      <c r="D269" s="743" t="s">
        <v>686</v>
      </c>
      <c r="E269" s="962" t="s">
        <v>697</v>
      </c>
      <c r="F269" s="962"/>
      <c r="G269" s="962"/>
      <c r="H269" s="962"/>
      <c r="I269" s="962"/>
      <c r="J269" s="963" t="s">
        <v>11</v>
      </c>
      <c r="K269" s="426" t="s">
        <v>626</v>
      </c>
      <c r="L269" s="737">
        <v>0.5</v>
      </c>
      <c r="M269" s="737">
        <v>1</v>
      </c>
      <c r="N269" s="930"/>
      <c r="O269" s="931"/>
      <c r="P269" s="116" t="str">
        <f>IF(N269&gt;100,"incorrect entry",IF(N269&gt;=80,M269,IF(N269&gt;=65,L269,"")))</f>
        <v/>
      </c>
      <c r="Q269" s="604"/>
      <c r="R269" s="604"/>
      <c r="S269" s="604"/>
      <c r="T269" s="600" t="str">
        <f t="shared" si="20"/>
        <v/>
      </c>
      <c r="U269" s="601" t="s">
        <v>177</v>
      </c>
      <c r="V269" s="600" t="str">
        <f>IF(ISNUMBER(P269),P269,"0.00")</f>
        <v>0.00</v>
      </c>
      <c r="W269" s="602"/>
      <c r="X269" s="602"/>
      <c r="Y269" s="603"/>
      <c r="Z269" s="603"/>
    </row>
    <row r="270" spans="1:26" ht="12" customHeight="1">
      <c r="A270" s="314"/>
      <c r="B270" s="295"/>
      <c r="C270" s="296"/>
      <c r="D270" s="320" t="s">
        <v>687</v>
      </c>
      <c r="E270" s="952" t="s">
        <v>318</v>
      </c>
      <c r="F270" s="952"/>
      <c r="G270" s="952"/>
      <c r="H270" s="952"/>
      <c r="I270" s="952"/>
      <c r="J270" s="953" t="s">
        <v>11</v>
      </c>
      <c r="K270" s="426" t="s">
        <v>650</v>
      </c>
      <c r="L270" s="386"/>
      <c r="M270" s="737">
        <v>1</v>
      </c>
      <c r="N270" s="930"/>
      <c r="O270" s="931"/>
      <c r="P270" s="116" t="str">
        <f>IF(N270&gt;100,"incorrect entry",IF(N270&gt;=80,M270,IF(N270&gt;=65,L270,"")))</f>
        <v/>
      </c>
      <c r="Q270" s="604"/>
      <c r="R270" s="604"/>
      <c r="S270" s="604"/>
      <c r="T270" s="600" t="str">
        <f t="shared" si="20"/>
        <v/>
      </c>
      <c r="U270" s="601" t="s">
        <v>178</v>
      </c>
      <c r="V270" s="600" t="str">
        <f>IF(ISNUMBER(P270),P270,"0.00")</f>
        <v>0.00</v>
      </c>
      <c r="W270" s="602"/>
      <c r="X270" s="602"/>
      <c r="Y270" s="603"/>
      <c r="Z270" s="603"/>
    </row>
    <row r="271" spans="1:26" ht="12" customHeight="1">
      <c r="A271" s="314"/>
      <c r="B271" s="295"/>
      <c r="C271" s="296"/>
      <c r="D271" s="320" t="s">
        <v>688</v>
      </c>
      <c r="E271" s="952" t="s">
        <v>319</v>
      </c>
      <c r="F271" s="952"/>
      <c r="G271" s="952"/>
      <c r="H271" s="952"/>
      <c r="I271" s="952"/>
      <c r="J271" s="953" t="s">
        <v>11</v>
      </c>
      <c r="K271" s="426" t="s">
        <v>650</v>
      </c>
      <c r="L271" s="386"/>
      <c r="M271" s="737">
        <v>1</v>
      </c>
      <c r="N271" s="930"/>
      <c r="O271" s="931"/>
      <c r="P271" s="116" t="str">
        <f>IF(N271&gt;100,"incorrect entry",IF(N271&gt;=80,M271,IF(N271&gt;=65,L271,"")))</f>
        <v/>
      </c>
      <c r="Q271" s="604"/>
      <c r="R271" s="604"/>
      <c r="S271" s="604"/>
      <c r="T271" s="600" t="str">
        <f t="shared" si="20"/>
        <v/>
      </c>
      <c r="U271" s="601" t="s">
        <v>178</v>
      </c>
      <c r="V271" s="600" t="str">
        <f>IF(ISNUMBER(P271),P271,"0.00")</f>
        <v>0.00</v>
      </c>
      <c r="W271" s="602"/>
      <c r="X271" s="602"/>
      <c r="Y271" s="603"/>
      <c r="Z271" s="603"/>
    </row>
    <row r="272" spans="1:26" ht="12" customHeight="1" thickBot="1">
      <c r="A272" s="314"/>
      <c r="B272" s="295"/>
      <c r="C272" s="296"/>
      <c r="D272" s="320" t="s">
        <v>689</v>
      </c>
      <c r="E272" s="952" t="s">
        <v>698</v>
      </c>
      <c r="F272" s="952"/>
      <c r="G272" s="952"/>
      <c r="H272" s="952"/>
      <c r="I272" s="952"/>
      <c r="J272" s="953" t="s">
        <v>11</v>
      </c>
      <c r="K272" s="426" t="s">
        <v>645</v>
      </c>
      <c r="L272" s="386"/>
      <c r="M272" s="737">
        <v>1</v>
      </c>
      <c r="N272" s="930"/>
      <c r="O272" s="931"/>
      <c r="P272" s="116" t="str">
        <f t="shared" si="22"/>
        <v/>
      </c>
      <c r="Q272" s="604"/>
      <c r="R272" s="604"/>
      <c r="S272" s="604"/>
      <c r="T272" s="600" t="str">
        <f>IF(O272&lt;&gt;"",O272,"")</f>
        <v/>
      </c>
      <c r="U272" s="601" t="s">
        <v>200</v>
      </c>
      <c r="V272" s="600" t="str">
        <f t="shared" si="21"/>
        <v>0.00</v>
      </c>
      <c r="W272" s="602"/>
      <c r="X272" s="602"/>
      <c r="Y272" s="603"/>
      <c r="Z272" s="603"/>
    </row>
    <row r="273" spans="1:26" ht="24" customHeight="1" thickBot="1">
      <c r="A273" s="314"/>
      <c r="B273" s="996" t="s">
        <v>699</v>
      </c>
      <c r="C273" s="997"/>
      <c r="D273" s="997"/>
      <c r="E273" s="997"/>
      <c r="F273" s="997"/>
      <c r="G273" s="997"/>
      <c r="H273" s="997"/>
      <c r="I273" s="997"/>
      <c r="J273" s="997"/>
      <c r="K273" s="997"/>
      <c r="L273" s="997"/>
      <c r="M273" s="997"/>
      <c r="N273" s="997"/>
      <c r="O273" s="998"/>
      <c r="P273" s="670">
        <f>SUM(P260:P272)</f>
        <v>0</v>
      </c>
      <c r="Q273" s="604"/>
      <c r="R273" s="646"/>
      <c r="S273" s="646"/>
      <c r="T273" s="626"/>
      <c r="U273" s="601"/>
      <c r="V273" s="601"/>
      <c r="W273" s="602"/>
      <c r="X273" s="602"/>
      <c r="Y273" s="603"/>
      <c r="Z273" s="603"/>
    </row>
    <row r="274" spans="1:26" ht="14.15" customHeight="1" thickBot="1">
      <c r="A274" s="314"/>
      <c r="B274" s="811"/>
      <c r="C274" s="777" t="s">
        <v>701</v>
      </c>
      <c r="D274" s="813" t="s">
        <v>700</v>
      </c>
      <c r="E274" s="813"/>
      <c r="F274" s="813"/>
      <c r="G274" s="826"/>
      <c r="H274" s="826"/>
      <c r="I274" s="826"/>
      <c r="J274" s="827"/>
      <c r="K274" s="827"/>
      <c r="L274" s="819"/>
      <c r="M274" s="819"/>
      <c r="N274" s="828"/>
      <c r="O274" s="828"/>
      <c r="P274" s="829"/>
      <c r="Q274" s="604"/>
      <c r="R274" s="604"/>
      <c r="S274" s="604"/>
      <c r="T274" s="626"/>
      <c r="U274" s="601"/>
      <c r="V274" s="600"/>
      <c r="W274" s="602"/>
      <c r="X274" s="602"/>
      <c r="Y274" s="603"/>
      <c r="Z274" s="603"/>
    </row>
    <row r="275" spans="1:26" ht="12" customHeight="1">
      <c r="A275" s="314"/>
      <c r="B275" s="571"/>
      <c r="C275" s="466"/>
      <c r="D275" s="662">
        <v>5.0999999999999996</v>
      </c>
      <c r="E275" s="1033"/>
      <c r="F275" s="1033"/>
      <c r="G275" s="1033"/>
      <c r="H275" s="1033"/>
      <c r="I275" s="1033"/>
      <c r="J275" s="1034"/>
      <c r="K275" s="803" t="s">
        <v>244</v>
      </c>
      <c r="L275" s="825"/>
      <c r="M275" s="825"/>
      <c r="N275" s="920"/>
      <c r="O275" s="921"/>
      <c r="P275" s="442" t="str">
        <f>IF(N275&gt;100,"incorrect entry",IF(N275&gt;=90,M275,IF(N275&gt;=70,L275,"")))</f>
        <v/>
      </c>
      <c r="Q275" s="604"/>
      <c r="R275" s="604"/>
      <c r="S275" s="604"/>
      <c r="T275" s="600" t="str">
        <f>IF(O275&lt;&gt;"",O275,"")</f>
        <v/>
      </c>
      <c r="U275" s="601" t="s">
        <v>180</v>
      </c>
      <c r="V275" s="600" t="str">
        <f>P275</f>
        <v/>
      </c>
      <c r="W275" s="602"/>
      <c r="X275" s="602"/>
      <c r="Y275" s="603"/>
      <c r="Z275" s="603"/>
    </row>
    <row r="276" spans="1:26" ht="12" customHeight="1">
      <c r="A276" s="314"/>
      <c r="B276" s="295"/>
      <c r="C276" s="302"/>
      <c r="D276" s="320">
        <v>5.2</v>
      </c>
      <c r="E276" s="1035"/>
      <c r="F276" s="1035"/>
      <c r="G276" s="1035"/>
      <c r="H276" s="1035"/>
      <c r="I276" s="1035"/>
      <c r="J276" s="1036"/>
      <c r="K276" s="332" t="s">
        <v>244</v>
      </c>
      <c r="L276" s="260"/>
      <c r="M276" s="260"/>
      <c r="N276" s="922"/>
      <c r="O276" s="923"/>
      <c r="P276" s="116" t="str">
        <f>IF(N276&gt;100,"incorrect entry",IF(N276&gt;=90,M276,IF(N276&gt;=70,L276,"")))</f>
        <v/>
      </c>
      <c r="Q276" s="604"/>
      <c r="R276" s="604"/>
      <c r="S276" s="604"/>
      <c r="T276" s="600" t="str">
        <f>IF(O276&lt;&gt;"",O276,"")</f>
        <v/>
      </c>
      <c r="U276" s="601" t="s">
        <v>181</v>
      </c>
      <c r="V276" s="600" t="str">
        <f>P276</f>
        <v/>
      </c>
      <c r="W276" s="602"/>
      <c r="X276" s="602"/>
      <c r="Y276" s="603"/>
      <c r="Z276" s="603"/>
    </row>
    <row r="277" spans="1:26" ht="12" customHeight="1" thickBot="1">
      <c r="A277" s="314"/>
      <c r="B277" s="295"/>
      <c r="C277" s="302"/>
      <c r="D277" s="320">
        <v>5.3</v>
      </c>
      <c r="E277" s="1035"/>
      <c r="F277" s="1035"/>
      <c r="G277" s="1035"/>
      <c r="H277" s="1035"/>
      <c r="I277" s="1035"/>
      <c r="J277" s="1036"/>
      <c r="K277" s="332" t="s">
        <v>244</v>
      </c>
      <c r="L277" s="260"/>
      <c r="M277" s="260"/>
      <c r="N277" s="916"/>
      <c r="O277" s="917"/>
      <c r="P277" s="116" t="str">
        <f>IF(N277&gt;100,"incorrect entry",IF(N277&gt;=90,M277,IF(N277&gt;=70,L277,"")))</f>
        <v/>
      </c>
      <c r="Q277" s="604"/>
      <c r="R277" s="604"/>
      <c r="S277" s="604"/>
      <c r="T277" s="600" t="str">
        <f>IF(O277&lt;&gt;"",O277,"")</f>
        <v/>
      </c>
      <c r="U277" s="601" t="s">
        <v>182</v>
      </c>
      <c r="V277" s="600" t="str">
        <f>P277</f>
        <v/>
      </c>
      <c r="W277" s="602"/>
      <c r="X277" s="602"/>
      <c r="Y277" s="603"/>
      <c r="Z277" s="603"/>
    </row>
    <row r="278" spans="1:26" ht="24" customHeight="1" thickBot="1">
      <c r="A278" s="314"/>
      <c r="B278" s="1040" t="s">
        <v>702</v>
      </c>
      <c r="C278" s="1041"/>
      <c r="D278" s="1041"/>
      <c r="E278" s="1041"/>
      <c r="F278" s="1041"/>
      <c r="G278" s="1041"/>
      <c r="H278" s="1041"/>
      <c r="I278" s="1041"/>
      <c r="J278" s="1041"/>
      <c r="K278" s="1042"/>
      <c r="L278" s="1042"/>
      <c r="M278" s="1042"/>
      <c r="N278" s="1042"/>
      <c r="O278" s="1043"/>
      <c r="P278" s="333">
        <f>SUM(P275:P277)</f>
        <v>0</v>
      </c>
      <c r="Q278" s="604"/>
      <c r="R278" s="604"/>
      <c r="S278" s="604"/>
      <c r="T278" s="626"/>
      <c r="U278" s="601"/>
      <c r="V278" s="601"/>
      <c r="W278" s="602"/>
      <c r="X278" s="602"/>
      <c r="Y278" s="603"/>
      <c r="Z278" s="603"/>
    </row>
    <row r="279" spans="1:26" ht="27" customHeight="1" thickBot="1">
      <c r="A279" s="314"/>
      <c r="B279" s="996" t="s">
        <v>703</v>
      </c>
      <c r="C279" s="997"/>
      <c r="D279" s="997"/>
      <c r="E279" s="997"/>
      <c r="F279" s="997"/>
      <c r="G279" s="997"/>
      <c r="H279" s="997"/>
      <c r="I279" s="997"/>
      <c r="J279" s="997"/>
      <c r="K279" s="997"/>
      <c r="L279" s="997"/>
      <c r="M279" s="997"/>
      <c r="N279" s="997"/>
      <c r="O279" s="998"/>
      <c r="P279" s="670">
        <f>IF(SUM(P230+P246+P257+P273+P278)&gt;20,20,(SUM((P230+P246+P257+P273+P278))))</f>
        <v>0</v>
      </c>
      <c r="Q279" s="604"/>
      <c r="R279" s="646"/>
      <c r="S279" s="646"/>
      <c r="T279" s="626"/>
      <c r="U279" s="601"/>
      <c r="V279" s="600"/>
      <c r="W279" s="602"/>
      <c r="X279" s="602"/>
      <c r="Y279" s="603"/>
      <c r="Z279" s="603"/>
    </row>
    <row r="280" spans="1:26" ht="35.15" customHeight="1" thickBot="1">
      <c r="A280" s="314"/>
      <c r="B280" s="1005" t="s">
        <v>704</v>
      </c>
      <c r="C280" s="1006"/>
      <c r="D280" s="1006"/>
      <c r="E280" s="1006"/>
      <c r="F280" s="1006"/>
      <c r="G280" s="1006"/>
      <c r="H280" s="1006"/>
      <c r="I280" s="1006"/>
      <c r="J280" s="1006"/>
      <c r="K280" s="1006"/>
      <c r="L280" s="1006"/>
      <c r="M280" s="1006"/>
      <c r="N280" s="1006"/>
      <c r="O280" s="1007"/>
      <c r="P280" s="411">
        <f ca="1">IF((P84+P194+P279)&gt;110,110,(P84+P194+P279))</f>
        <v>0</v>
      </c>
      <c r="Q280" s="604"/>
      <c r="R280" s="646"/>
      <c r="S280" s="646"/>
      <c r="T280" s="626"/>
      <c r="U280" s="601"/>
      <c r="V280" s="601"/>
      <c r="W280" s="602"/>
      <c r="X280" s="602"/>
      <c r="Y280" s="603"/>
      <c r="Z280" s="603"/>
    </row>
    <row r="281" spans="1:26" ht="12" customHeight="1">
      <c r="A281" s="314"/>
      <c r="B281" s="412"/>
      <c r="C281" s="309" t="s">
        <v>502</v>
      </c>
      <c r="D281" s="412"/>
      <c r="E281" s="412"/>
      <c r="F281" s="412"/>
      <c r="G281" s="412"/>
      <c r="H281" s="412"/>
      <c r="I281" s="412"/>
      <c r="J281" s="412"/>
      <c r="K281" s="412"/>
      <c r="L281" s="412"/>
      <c r="M281" s="412"/>
      <c r="N281" s="412"/>
      <c r="O281" s="412"/>
      <c r="P281" s="412"/>
      <c r="Q281" s="604"/>
      <c r="R281" s="646"/>
      <c r="S281" s="646"/>
      <c r="T281" s="626"/>
      <c r="U281" s="601"/>
      <c r="V281" s="601"/>
      <c r="W281" s="602"/>
      <c r="X281" s="602"/>
      <c r="Y281" s="603"/>
      <c r="Z281" s="603"/>
    </row>
    <row r="282" spans="1:26" ht="6" customHeight="1">
      <c r="A282" s="314"/>
      <c r="B282" s="412"/>
      <c r="C282" s="412"/>
      <c r="D282" s="412"/>
      <c r="E282" s="412"/>
      <c r="F282" s="412"/>
      <c r="G282" s="412"/>
      <c r="H282" s="412"/>
      <c r="I282" s="412"/>
      <c r="J282" s="412"/>
      <c r="K282" s="412"/>
      <c r="L282" s="412"/>
      <c r="M282" s="412"/>
      <c r="N282" s="412"/>
      <c r="O282" s="412"/>
      <c r="P282" s="412"/>
      <c r="Q282" s="604"/>
      <c r="R282" s="646"/>
      <c r="S282" s="646"/>
      <c r="T282" s="626"/>
      <c r="U282" s="601"/>
      <c r="V282" s="601"/>
      <c r="W282" s="602"/>
      <c r="X282" s="602"/>
      <c r="Y282" s="603"/>
      <c r="Z282" s="603"/>
    </row>
    <row r="283" spans="1:26" ht="12" hidden="1" customHeight="1">
      <c r="A283" s="314"/>
      <c r="B283" s="412"/>
      <c r="C283" s="327" t="s">
        <v>262</v>
      </c>
      <c r="D283" s="412"/>
      <c r="E283" s="412"/>
      <c r="F283" s="412"/>
      <c r="G283" s="412"/>
      <c r="H283" s="412"/>
      <c r="I283" s="412"/>
      <c r="J283" s="412"/>
      <c r="K283" s="412"/>
      <c r="L283" s="412"/>
      <c r="M283" s="412"/>
      <c r="N283" s="412"/>
      <c r="O283" s="412"/>
      <c r="P283" s="412"/>
      <c r="Q283" s="604"/>
      <c r="R283" s="646"/>
      <c r="S283" s="646"/>
      <c r="T283" s="626"/>
      <c r="U283" s="601"/>
      <c r="V283" s="601"/>
      <c r="W283" s="602"/>
      <c r="X283" s="602"/>
      <c r="Y283" s="603"/>
      <c r="Z283" s="603"/>
    </row>
    <row r="284" spans="1:26" ht="12" hidden="1" customHeight="1">
      <c r="A284" s="314"/>
      <c r="B284" s="412"/>
      <c r="C284" s="327" t="s">
        <v>332</v>
      </c>
      <c r="D284" s="412"/>
      <c r="E284" s="412"/>
      <c r="F284" s="412"/>
      <c r="G284" s="412"/>
      <c r="H284" s="412"/>
      <c r="I284" s="412"/>
      <c r="J284" s="412"/>
      <c r="K284" s="412"/>
      <c r="L284" s="412"/>
      <c r="M284" s="412"/>
      <c r="N284" s="412"/>
      <c r="O284" s="412"/>
      <c r="P284" s="412"/>
      <c r="Q284" s="604"/>
      <c r="R284" s="646"/>
      <c r="S284" s="646"/>
      <c r="T284" s="626"/>
      <c r="U284" s="601"/>
      <c r="V284" s="601"/>
      <c r="W284" s="602"/>
      <c r="X284" s="602"/>
      <c r="Y284" s="603"/>
      <c r="Z284" s="603"/>
    </row>
    <row r="285" spans="1:26" ht="27.75" hidden="1" customHeight="1">
      <c r="A285" s="314"/>
      <c r="B285" s="412"/>
      <c r="C285" s="412"/>
      <c r="D285" s="400" t="s">
        <v>333</v>
      </c>
      <c r="E285" s="990" t="s">
        <v>334</v>
      </c>
      <c r="F285" s="1008"/>
      <c r="G285" s="991"/>
      <c r="H285" s="412"/>
      <c r="I285" s="412"/>
      <c r="J285" s="412"/>
      <c r="K285" s="412"/>
      <c r="L285" s="412"/>
      <c r="M285" s="412"/>
      <c r="N285" s="412"/>
      <c r="O285" s="412"/>
      <c r="P285" s="412"/>
      <c r="Q285" s="604"/>
      <c r="R285" s="646"/>
      <c r="S285" s="646"/>
      <c r="T285" s="626"/>
      <c r="U285" s="601"/>
      <c r="V285" s="601"/>
      <c r="W285" s="602"/>
      <c r="X285" s="602"/>
      <c r="Y285" s="603"/>
      <c r="Z285" s="603"/>
    </row>
    <row r="286" spans="1:26" ht="12" hidden="1" customHeight="1">
      <c r="A286" s="314"/>
      <c r="B286" s="412"/>
      <c r="C286" s="412"/>
      <c r="D286" s="402">
        <v>1</v>
      </c>
      <c r="E286" s="1002">
        <v>900</v>
      </c>
      <c r="F286" s="1004"/>
      <c r="G286" s="1003"/>
      <c r="H286" s="412"/>
      <c r="I286" s="412"/>
      <c r="J286" s="412"/>
      <c r="K286" s="412"/>
      <c r="L286" s="412"/>
      <c r="M286" s="412"/>
      <c r="N286" s="412"/>
      <c r="O286" s="412"/>
      <c r="P286" s="412"/>
      <c r="Q286" s="604"/>
      <c r="R286" s="646"/>
      <c r="S286" s="646"/>
      <c r="T286" s="626"/>
      <c r="U286" s="601"/>
      <c r="V286" s="601"/>
      <c r="W286" s="602"/>
      <c r="X286" s="602"/>
      <c r="Y286" s="603"/>
      <c r="Z286" s="603"/>
    </row>
    <row r="287" spans="1:26" ht="12" hidden="1" customHeight="1">
      <c r="A287" s="314"/>
      <c r="B287" s="412"/>
      <c r="C287" s="412"/>
      <c r="D287" s="402">
        <v>2</v>
      </c>
      <c r="E287" s="1002">
        <v>1000</v>
      </c>
      <c r="F287" s="1004"/>
      <c r="G287" s="1003"/>
      <c r="H287" s="412"/>
      <c r="I287" s="412"/>
      <c r="J287" s="412"/>
      <c r="K287" s="412"/>
      <c r="L287" s="412"/>
      <c r="M287" s="412"/>
      <c r="N287" s="412"/>
      <c r="O287" s="412"/>
      <c r="P287" s="412"/>
      <c r="Q287" s="604"/>
      <c r="R287" s="646"/>
      <c r="S287" s="646"/>
      <c r="T287" s="626"/>
      <c r="U287" s="601"/>
      <c r="V287" s="601"/>
      <c r="W287" s="602"/>
      <c r="X287" s="602"/>
      <c r="Y287" s="603"/>
      <c r="Z287" s="603"/>
    </row>
    <row r="288" spans="1:26" ht="12" hidden="1" customHeight="1">
      <c r="A288" s="314"/>
      <c r="B288" s="412"/>
      <c r="C288" s="412"/>
      <c r="D288" s="402">
        <v>3</v>
      </c>
      <c r="E288" s="1002">
        <v>1100</v>
      </c>
      <c r="F288" s="1004"/>
      <c r="G288" s="1003"/>
      <c r="H288" s="412"/>
      <c r="I288" s="412"/>
      <c r="J288" s="412"/>
      <c r="K288" s="412"/>
      <c r="L288" s="412"/>
      <c r="M288" s="412"/>
      <c r="N288" s="412"/>
      <c r="O288" s="412"/>
      <c r="P288" s="412"/>
      <c r="Q288" s="604"/>
      <c r="R288" s="646"/>
      <c r="S288" s="646"/>
      <c r="T288" s="626"/>
      <c r="U288" s="601"/>
      <c r="V288" s="601"/>
      <c r="W288" s="602"/>
      <c r="X288" s="602"/>
      <c r="Y288" s="603"/>
      <c r="Z288" s="603"/>
    </row>
    <row r="289" spans="1:26" ht="12" hidden="1" customHeight="1">
      <c r="A289" s="314"/>
      <c r="B289" s="412"/>
      <c r="C289" s="412"/>
      <c r="D289" s="402">
        <v>4</v>
      </c>
      <c r="E289" s="1002">
        <v>1200</v>
      </c>
      <c r="F289" s="1004"/>
      <c r="G289" s="1003"/>
      <c r="H289" s="412"/>
      <c r="I289" s="412"/>
      <c r="J289" s="412"/>
      <c r="K289" s="412"/>
      <c r="L289" s="412"/>
      <c r="M289" s="412"/>
      <c r="N289" s="412"/>
      <c r="O289" s="412"/>
      <c r="P289" s="412"/>
      <c r="Q289" s="604"/>
      <c r="R289" s="646"/>
      <c r="S289" s="646"/>
      <c r="T289" s="626"/>
      <c r="U289" s="601"/>
      <c r="V289" s="601"/>
      <c r="W289" s="602"/>
      <c r="X289" s="602"/>
      <c r="Y289" s="603"/>
      <c r="Z289" s="603"/>
    </row>
    <row r="290" spans="1:26" ht="12" hidden="1" customHeight="1">
      <c r="A290" s="314"/>
      <c r="B290" s="412"/>
      <c r="C290" s="412"/>
      <c r="D290" s="402">
        <v>5</v>
      </c>
      <c r="E290" s="1002">
        <v>1500</v>
      </c>
      <c r="F290" s="1004"/>
      <c r="G290" s="1003"/>
      <c r="H290" s="412"/>
      <c r="I290" s="412"/>
      <c r="J290" s="412"/>
      <c r="K290" s="412"/>
      <c r="L290" s="412"/>
      <c r="M290" s="412"/>
      <c r="N290" s="412"/>
      <c r="O290" s="412"/>
      <c r="P290" s="412"/>
      <c r="Q290" s="604"/>
      <c r="R290" s="646"/>
      <c r="S290" s="646"/>
      <c r="T290" s="626"/>
      <c r="U290" s="601"/>
      <c r="V290" s="601"/>
      <c r="W290" s="602"/>
      <c r="X290" s="602"/>
      <c r="Y290" s="603"/>
      <c r="Z290" s="603"/>
    </row>
    <row r="291" spans="1:26" ht="12" hidden="1" customHeight="1">
      <c r="A291" s="314"/>
      <c r="B291" s="412"/>
      <c r="C291" s="412"/>
      <c r="D291" s="402">
        <v>6</v>
      </c>
      <c r="E291" s="1002">
        <v>2000</v>
      </c>
      <c r="F291" s="1004"/>
      <c r="G291" s="1003"/>
      <c r="H291" s="412"/>
      <c r="I291" s="412"/>
      <c r="J291" s="412"/>
      <c r="K291" s="412"/>
      <c r="L291" s="412"/>
      <c r="M291" s="412"/>
      <c r="N291" s="412"/>
      <c r="O291" s="412"/>
      <c r="P291" s="412"/>
      <c r="Q291" s="604"/>
      <c r="R291" s="646"/>
      <c r="S291" s="646"/>
      <c r="T291" s="626"/>
      <c r="U291" s="601"/>
      <c r="V291" s="601"/>
      <c r="W291" s="602"/>
      <c r="X291" s="602"/>
      <c r="Y291" s="603"/>
      <c r="Z291" s="603"/>
    </row>
    <row r="292" spans="1:26" ht="7.5" hidden="1" customHeight="1">
      <c r="A292" s="314"/>
      <c r="B292" s="412"/>
      <c r="C292" s="412"/>
      <c r="D292" s="412"/>
      <c r="E292" s="412"/>
      <c r="F292" s="412"/>
      <c r="G292" s="412"/>
      <c r="H292" s="412"/>
      <c r="I292" s="412"/>
      <c r="J292" s="412"/>
      <c r="K292" s="412"/>
      <c r="L292" s="412"/>
      <c r="M292" s="412"/>
      <c r="N292" s="412"/>
      <c r="O292" s="412"/>
      <c r="P292" s="412"/>
      <c r="Q292" s="604"/>
      <c r="R292" s="646"/>
      <c r="S292" s="646"/>
      <c r="T292" s="626"/>
      <c r="U292" s="601"/>
      <c r="V292" s="601"/>
      <c r="W292" s="602"/>
      <c r="X292" s="602"/>
      <c r="Y292" s="603"/>
      <c r="Z292" s="603"/>
    </row>
    <row r="293" spans="1:26" ht="12" hidden="1" customHeight="1">
      <c r="A293" s="314"/>
      <c r="B293" s="412"/>
      <c r="C293" s="327" t="s">
        <v>335</v>
      </c>
      <c r="D293" s="412"/>
      <c r="E293" s="412"/>
      <c r="F293" s="412"/>
      <c r="G293" s="412"/>
      <c r="H293" s="412"/>
      <c r="I293" s="412"/>
      <c r="J293" s="412"/>
      <c r="K293" s="412"/>
      <c r="L293" s="412"/>
      <c r="M293" s="412"/>
      <c r="N293" s="412"/>
      <c r="O293" s="412"/>
      <c r="P293" s="412"/>
      <c r="Q293" s="604"/>
      <c r="R293" s="646"/>
      <c r="S293" s="646"/>
      <c r="T293" s="626"/>
      <c r="U293" s="601"/>
      <c r="V293" s="601"/>
      <c r="W293" s="602"/>
      <c r="X293" s="602"/>
      <c r="Y293" s="603"/>
      <c r="Z293" s="603"/>
    </row>
    <row r="294" spans="1:26" ht="39" hidden="1" customHeight="1">
      <c r="A294" s="314"/>
      <c r="B294" s="412"/>
      <c r="C294" s="412"/>
      <c r="D294" s="413" t="s">
        <v>333</v>
      </c>
      <c r="E294" s="414" t="s">
        <v>336</v>
      </c>
      <c r="F294" s="414" t="s">
        <v>378</v>
      </c>
      <c r="G294" s="992" t="s">
        <v>379</v>
      </c>
      <c r="H294" s="993"/>
      <c r="I294" s="412"/>
      <c r="J294" s="412"/>
      <c r="K294" s="412"/>
      <c r="L294" s="412"/>
      <c r="M294" s="412"/>
      <c r="N294" s="412"/>
      <c r="O294" s="412"/>
      <c r="P294" s="412"/>
      <c r="Q294" s="626"/>
      <c r="R294" s="601"/>
      <c r="S294" s="601"/>
      <c r="T294" s="602"/>
      <c r="U294" s="602"/>
      <c r="V294" s="603"/>
      <c r="W294" s="603"/>
      <c r="X294" s="655"/>
      <c r="Y294" s="655"/>
      <c r="Z294" s="655"/>
    </row>
    <row r="295" spans="1:26" ht="12" hidden="1" customHeight="1">
      <c r="A295" s="314"/>
      <c r="B295" s="412"/>
      <c r="C295" s="412"/>
      <c r="D295" s="415">
        <v>1</v>
      </c>
      <c r="E295" s="415" t="s">
        <v>337</v>
      </c>
      <c r="F295" s="415" t="s">
        <v>338</v>
      </c>
      <c r="G295" s="988">
        <v>150</v>
      </c>
      <c r="H295" s="988"/>
      <c r="I295" s="412"/>
      <c r="J295" s="412"/>
      <c r="K295" s="412"/>
      <c r="L295" s="412"/>
      <c r="M295" s="412"/>
      <c r="N295" s="412"/>
      <c r="O295" s="412"/>
      <c r="P295" s="412"/>
      <c r="Q295" s="626"/>
      <c r="R295" s="601"/>
      <c r="S295" s="601"/>
      <c r="T295" s="602"/>
      <c r="U295" s="602"/>
      <c r="V295" s="603"/>
      <c r="W295" s="603"/>
      <c r="X295" s="655"/>
      <c r="Y295" s="655"/>
      <c r="Z295" s="655"/>
    </row>
    <row r="296" spans="1:26" ht="12" hidden="1" customHeight="1">
      <c r="A296" s="314"/>
      <c r="B296" s="412"/>
      <c r="C296" s="412"/>
      <c r="D296" s="415">
        <v>2</v>
      </c>
      <c r="E296" s="415" t="s">
        <v>339</v>
      </c>
      <c r="F296" s="415" t="s">
        <v>340</v>
      </c>
      <c r="G296" s="989" t="s">
        <v>341</v>
      </c>
      <c r="H296" s="989"/>
      <c r="I296" s="412"/>
      <c r="J296" s="412"/>
      <c r="K296" s="412"/>
      <c r="L296" s="412"/>
      <c r="M296" s="412"/>
      <c r="N296" s="412"/>
      <c r="O296" s="412"/>
      <c r="P296" s="412"/>
      <c r="Q296" s="626"/>
      <c r="R296" s="601"/>
      <c r="S296" s="601"/>
      <c r="T296" s="602"/>
      <c r="U296" s="602"/>
      <c r="V296" s="603"/>
      <c r="W296" s="603"/>
      <c r="X296" s="655"/>
      <c r="Y296" s="655"/>
      <c r="Z296" s="655"/>
    </row>
    <row r="297" spans="1:26" ht="12" hidden="1" customHeight="1">
      <c r="A297" s="314"/>
      <c r="B297" s="412"/>
      <c r="C297" s="412"/>
      <c r="D297" s="415">
        <v>3</v>
      </c>
      <c r="E297" s="415" t="s">
        <v>338</v>
      </c>
      <c r="F297" s="415" t="s">
        <v>342</v>
      </c>
      <c r="G297" s="989" t="s">
        <v>341</v>
      </c>
      <c r="H297" s="989"/>
      <c r="I297" s="412"/>
      <c r="J297" s="412"/>
      <c r="K297" s="412"/>
      <c r="L297" s="412"/>
      <c r="M297" s="412"/>
      <c r="N297" s="412"/>
      <c r="O297" s="412"/>
      <c r="P297" s="412"/>
      <c r="Q297" s="626"/>
      <c r="R297" s="601"/>
      <c r="S297" s="601"/>
      <c r="T297" s="602"/>
      <c r="U297" s="602"/>
      <c r="V297" s="603"/>
      <c r="W297" s="603"/>
      <c r="X297" s="655"/>
      <c r="Y297" s="655"/>
      <c r="Z297" s="655"/>
    </row>
    <row r="298" spans="1:26" ht="9" hidden="1" customHeight="1">
      <c r="A298" s="314"/>
      <c r="B298" s="412"/>
      <c r="C298" s="412"/>
      <c r="D298" s="412"/>
      <c r="E298" s="412"/>
      <c r="F298" s="416"/>
      <c r="G298" s="416"/>
      <c r="H298" s="416"/>
      <c r="I298" s="417"/>
      <c r="J298" s="417"/>
      <c r="K298" s="417"/>
      <c r="L298" s="412"/>
      <c r="M298" s="412"/>
      <c r="N298" s="412"/>
      <c r="O298" s="412"/>
      <c r="P298" s="412"/>
      <c r="Q298" s="604"/>
      <c r="R298" s="646"/>
      <c r="S298" s="646"/>
      <c r="T298" s="626"/>
      <c r="U298" s="601"/>
      <c r="V298" s="601"/>
      <c r="W298" s="602"/>
      <c r="X298" s="602"/>
      <c r="Y298" s="603"/>
      <c r="Z298" s="603"/>
    </row>
    <row r="299" spans="1:26" ht="12" hidden="1" customHeight="1">
      <c r="A299" s="314"/>
      <c r="B299" s="412"/>
      <c r="C299" s="327" t="s">
        <v>343</v>
      </c>
      <c r="D299" s="412"/>
      <c r="E299" s="412"/>
      <c r="F299" s="416"/>
      <c r="G299" s="416"/>
      <c r="H299" s="416"/>
      <c r="I299" s="417"/>
      <c r="J299" s="417"/>
      <c r="K299" s="417"/>
      <c r="L299" s="412"/>
      <c r="M299" s="412"/>
      <c r="N299" s="412"/>
      <c r="O299" s="412"/>
      <c r="P299" s="412"/>
      <c r="Q299" s="604"/>
      <c r="R299" s="646"/>
      <c r="S299" s="646"/>
      <c r="T299" s="626"/>
      <c r="U299" s="601"/>
      <c r="V299" s="601"/>
      <c r="W299" s="602"/>
      <c r="X299" s="602"/>
      <c r="Y299" s="603"/>
      <c r="Z299" s="603"/>
    </row>
    <row r="300" spans="1:26" ht="36" hidden="1" customHeight="1">
      <c r="A300" s="314"/>
      <c r="B300" s="412"/>
      <c r="C300" s="412"/>
      <c r="D300" s="418" t="s">
        <v>333</v>
      </c>
      <c r="E300" s="990" t="s">
        <v>384</v>
      </c>
      <c r="F300" s="991"/>
      <c r="G300" s="419" t="s">
        <v>380</v>
      </c>
      <c r="H300" s="419" t="s">
        <v>381</v>
      </c>
      <c r="I300" s="398" t="s">
        <v>344</v>
      </c>
      <c r="J300" s="439" t="s">
        <v>382</v>
      </c>
      <c r="K300" s="992" t="s">
        <v>383</v>
      </c>
      <c r="L300" s="993"/>
      <c r="M300" s="7"/>
      <c r="N300" s="412"/>
      <c r="O300" s="412"/>
      <c r="P300" s="412"/>
      <c r="Q300" s="604"/>
      <c r="R300" s="646"/>
      <c r="S300" s="646"/>
      <c r="T300" s="626"/>
      <c r="U300" s="601"/>
      <c r="V300" s="601"/>
      <c r="W300" s="602"/>
      <c r="X300" s="602"/>
      <c r="Y300" s="603"/>
      <c r="Z300" s="603"/>
    </row>
    <row r="301" spans="1:26" ht="12" hidden="1" customHeight="1">
      <c r="A301" s="314"/>
      <c r="B301" s="412"/>
      <c r="C301" s="412"/>
      <c r="D301" s="420">
        <v>1</v>
      </c>
      <c r="E301" s="1002" t="s">
        <v>345</v>
      </c>
      <c r="F301" s="1003"/>
      <c r="G301" s="421">
        <v>2.2000000000000002</v>
      </c>
      <c r="H301" s="399" t="s">
        <v>346</v>
      </c>
      <c r="I301" s="422" t="s">
        <v>347</v>
      </c>
      <c r="J301" s="423" t="s">
        <v>347</v>
      </c>
      <c r="K301" s="989" t="s">
        <v>348</v>
      </c>
      <c r="L301" s="989"/>
      <c r="M301" s="1"/>
      <c r="N301" s="412"/>
      <c r="O301" s="412"/>
      <c r="P301" s="412"/>
      <c r="Q301" s="604"/>
      <c r="R301" s="646"/>
      <c r="S301" s="646"/>
      <c r="T301" s="626"/>
      <c r="U301" s="601"/>
      <c r="V301" s="601"/>
      <c r="W301" s="602"/>
      <c r="X301" s="602"/>
      <c r="Y301" s="603"/>
      <c r="Z301" s="603"/>
    </row>
    <row r="302" spans="1:26" ht="12" hidden="1" customHeight="1">
      <c r="A302" s="314"/>
      <c r="B302" s="412"/>
      <c r="C302" s="412"/>
      <c r="D302" s="420">
        <v>2</v>
      </c>
      <c r="E302" s="1002" t="s">
        <v>349</v>
      </c>
      <c r="F302" s="1003"/>
      <c r="G302" s="421">
        <v>2.8</v>
      </c>
      <c r="H302" s="399" t="s">
        <v>350</v>
      </c>
      <c r="I302" s="422" t="s">
        <v>351</v>
      </c>
      <c r="J302" s="423" t="s">
        <v>351</v>
      </c>
      <c r="K302" s="989" t="s">
        <v>348</v>
      </c>
      <c r="L302" s="989"/>
      <c r="M302" s="1"/>
      <c r="N302" s="412"/>
      <c r="O302" s="412"/>
      <c r="P302" s="412"/>
      <c r="Q302" s="604"/>
      <c r="R302" s="646"/>
      <c r="S302" s="646"/>
      <c r="T302" s="626"/>
      <c r="U302" s="601"/>
      <c r="V302" s="601"/>
      <c r="W302" s="602"/>
      <c r="X302" s="602"/>
      <c r="Y302" s="603"/>
      <c r="Z302" s="603"/>
    </row>
    <row r="303" spans="1:26" ht="12" hidden="1" customHeight="1">
      <c r="A303" s="314"/>
      <c r="B303" s="412"/>
      <c r="C303" s="412"/>
      <c r="D303" s="420">
        <v>3</v>
      </c>
      <c r="E303" s="1002" t="s">
        <v>352</v>
      </c>
      <c r="F303" s="1003"/>
      <c r="G303" s="421">
        <v>3.4</v>
      </c>
      <c r="H303" s="399" t="s">
        <v>353</v>
      </c>
      <c r="I303" s="422" t="s">
        <v>354</v>
      </c>
      <c r="J303" s="423" t="s">
        <v>354</v>
      </c>
      <c r="K303" s="989" t="s">
        <v>348</v>
      </c>
      <c r="L303" s="989"/>
      <c r="M303" s="1"/>
      <c r="N303" s="412"/>
      <c r="O303" s="412"/>
      <c r="P303" s="412"/>
      <c r="Q303" s="604"/>
      <c r="R303" s="646"/>
      <c r="S303" s="646"/>
      <c r="T303" s="626"/>
      <c r="U303" s="601"/>
      <c r="V303" s="601"/>
      <c r="W303" s="602"/>
      <c r="X303" s="602"/>
      <c r="Y303" s="603"/>
      <c r="Z303" s="603"/>
    </row>
    <row r="304" spans="1:26" ht="6.75" hidden="1" customHeight="1">
      <c r="A304" s="314"/>
      <c r="B304" s="412"/>
      <c r="C304" s="412"/>
      <c r="D304" s="412"/>
      <c r="E304" s="412"/>
      <c r="F304" s="412"/>
      <c r="G304" s="412"/>
      <c r="H304" s="412"/>
      <c r="I304" s="412"/>
      <c r="J304" s="412"/>
      <c r="K304" s="412"/>
      <c r="L304" s="412"/>
      <c r="M304" s="412"/>
      <c r="N304" s="412"/>
      <c r="O304" s="412"/>
      <c r="P304" s="412"/>
      <c r="Q304" s="604"/>
      <c r="R304" s="646"/>
      <c r="S304" s="646"/>
      <c r="T304" s="626"/>
      <c r="U304" s="601"/>
      <c r="V304" s="601"/>
      <c r="W304" s="602"/>
      <c r="X304" s="602"/>
      <c r="Y304" s="603"/>
      <c r="Z304" s="603"/>
    </row>
    <row r="305" spans="1:26" ht="12" hidden="1" customHeight="1">
      <c r="A305" s="314"/>
      <c r="B305" s="412"/>
      <c r="C305" s="327" t="s">
        <v>355</v>
      </c>
      <c r="D305" s="412"/>
      <c r="E305" s="412"/>
      <c r="F305" s="412"/>
      <c r="G305" s="412"/>
      <c r="H305" s="412"/>
      <c r="I305" s="412"/>
      <c r="J305" s="412"/>
      <c r="K305" s="412"/>
      <c r="L305" s="412"/>
      <c r="M305" s="412"/>
      <c r="N305" s="412"/>
      <c r="O305" s="412"/>
      <c r="P305" s="412"/>
      <c r="Q305" s="604"/>
      <c r="R305" s="646"/>
      <c r="S305" s="646"/>
      <c r="T305" s="626"/>
      <c r="U305" s="601"/>
      <c r="V305" s="601"/>
      <c r="W305" s="602"/>
      <c r="X305" s="602"/>
      <c r="Y305" s="603"/>
      <c r="Z305" s="603"/>
    </row>
    <row r="306" spans="1:26" ht="12" hidden="1" customHeight="1">
      <c r="A306" s="314"/>
      <c r="B306" s="412"/>
      <c r="C306" s="327"/>
      <c r="D306" s="1001" t="s">
        <v>333</v>
      </c>
      <c r="E306" s="1001" t="s">
        <v>356</v>
      </c>
      <c r="F306" s="1001"/>
      <c r="G306" s="1001"/>
      <c r="H306" s="412"/>
      <c r="I306" s="412"/>
      <c r="J306" s="412"/>
      <c r="K306" s="412"/>
      <c r="L306" s="412"/>
      <c r="M306" s="412"/>
      <c r="N306" s="412"/>
      <c r="O306" s="412"/>
      <c r="P306" s="412"/>
      <c r="Q306" s="604"/>
      <c r="R306" s="646"/>
      <c r="S306" s="646"/>
      <c r="T306" s="626"/>
      <c r="U306" s="601"/>
      <c r="V306" s="601"/>
      <c r="W306" s="602"/>
      <c r="X306" s="602"/>
      <c r="Y306" s="603"/>
      <c r="Z306" s="603"/>
    </row>
    <row r="307" spans="1:26" ht="12" hidden="1" customHeight="1">
      <c r="A307" s="314"/>
      <c r="B307" s="412"/>
      <c r="C307" s="327"/>
      <c r="D307" s="1001"/>
      <c r="E307" s="424" t="s">
        <v>357</v>
      </c>
      <c r="F307" s="401" t="s">
        <v>358</v>
      </c>
      <c r="G307" s="425" t="s">
        <v>359</v>
      </c>
      <c r="H307" s="412"/>
      <c r="I307" s="412"/>
      <c r="J307" s="412"/>
      <c r="K307" s="412"/>
      <c r="L307" s="412"/>
      <c r="M307" s="412"/>
      <c r="N307" s="412"/>
      <c r="O307" s="412"/>
      <c r="P307" s="412"/>
      <c r="Q307" s="604"/>
      <c r="R307" s="646"/>
      <c r="S307" s="646"/>
      <c r="T307" s="626"/>
      <c r="U307" s="601"/>
      <c r="V307" s="601"/>
      <c r="W307" s="602"/>
      <c r="X307" s="602"/>
      <c r="Y307" s="603"/>
      <c r="Z307" s="603"/>
    </row>
    <row r="308" spans="1:26" ht="12" hidden="1" customHeight="1">
      <c r="A308" s="314"/>
      <c r="B308" s="412"/>
      <c r="C308" s="327"/>
      <c r="D308" s="426">
        <v>1</v>
      </c>
      <c r="E308" s="426" t="s">
        <v>360</v>
      </c>
      <c r="F308" s="426" t="s">
        <v>361</v>
      </c>
      <c r="G308" s="426" t="s">
        <v>362</v>
      </c>
      <c r="H308" s="412"/>
      <c r="I308" s="412"/>
      <c r="J308" s="412"/>
      <c r="K308" s="412"/>
      <c r="L308" s="412"/>
      <c r="M308" s="412"/>
      <c r="N308" s="412"/>
      <c r="O308" s="412"/>
      <c r="P308" s="412"/>
      <c r="Q308" s="604"/>
      <c r="R308" s="646"/>
      <c r="S308" s="646"/>
      <c r="T308" s="626"/>
      <c r="U308" s="601"/>
      <c r="V308" s="601"/>
      <c r="W308" s="602"/>
      <c r="X308" s="602"/>
      <c r="Y308" s="603"/>
      <c r="Z308" s="603"/>
    </row>
    <row r="309" spans="1:26" ht="12" hidden="1" customHeight="1">
      <c r="A309" s="314"/>
      <c r="B309" s="412"/>
      <c r="C309" s="327"/>
      <c r="D309" s="426">
        <v>2</v>
      </c>
      <c r="E309" s="426" t="s">
        <v>363</v>
      </c>
      <c r="F309" s="426" t="s">
        <v>364</v>
      </c>
      <c r="G309" s="426" t="s">
        <v>365</v>
      </c>
      <c r="H309" s="412"/>
      <c r="I309" s="412"/>
      <c r="J309" s="412"/>
      <c r="K309" s="412"/>
      <c r="L309" s="412"/>
      <c r="M309" s="412"/>
      <c r="N309" s="412"/>
      <c r="O309" s="412"/>
      <c r="P309" s="412"/>
      <c r="Q309" s="604"/>
      <c r="R309" s="646"/>
      <c r="S309" s="646"/>
      <c r="T309" s="626"/>
      <c r="U309" s="601"/>
      <c r="V309" s="601"/>
      <c r="W309" s="602"/>
      <c r="X309" s="602"/>
      <c r="Y309" s="603"/>
      <c r="Z309" s="603"/>
    </row>
    <row r="310" spans="1:26" ht="12" hidden="1" customHeight="1">
      <c r="A310" s="314"/>
      <c r="B310" s="412"/>
      <c r="C310" s="412"/>
      <c r="D310" s="426">
        <v>3</v>
      </c>
      <c r="E310" s="426" t="s">
        <v>366</v>
      </c>
      <c r="F310" s="426" t="s">
        <v>367</v>
      </c>
      <c r="G310" s="426" t="s">
        <v>368</v>
      </c>
      <c r="H310" s="412"/>
      <c r="I310" s="412"/>
      <c r="J310" s="412"/>
      <c r="K310" s="412"/>
      <c r="L310" s="412"/>
      <c r="M310" s="412"/>
      <c r="N310" s="412"/>
      <c r="O310" s="412"/>
      <c r="P310" s="412"/>
      <c r="Q310" s="604"/>
      <c r="R310" s="646"/>
      <c r="S310" s="646"/>
      <c r="T310" s="626"/>
      <c r="U310" s="601"/>
      <c r="V310" s="601"/>
      <c r="W310" s="602"/>
      <c r="X310" s="602"/>
      <c r="Y310" s="603"/>
      <c r="Z310" s="603"/>
    </row>
    <row r="311" spans="1:26" ht="12" hidden="1" customHeight="1">
      <c r="A311" s="314"/>
      <c r="B311" s="412"/>
      <c r="C311" s="412"/>
      <c r="D311" s="426">
        <v>4</v>
      </c>
      <c r="E311" s="426" t="s">
        <v>369</v>
      </c>
      <c r="F311" s="426" t="s">
        <v>370</v>
      </c>
      <c r="G311" s="426" t="s">
        <v>371</v>
      </c>
      <c r="H311" s="412"/>
      <c r="I311" s="412"/>
      <c r="J311" s="412"/>
      <c r="K311" s="412"/>
      <c r="L311" s="412"/>
      <c r="M311" s="412"/>
      <c r="N311" s="412"/>
      <c r="O311" s="412"/>
      <c r="P311" s="412"/>
      <c r="Q311" s="604"/>
      <c r="R311" s="646"/>
      <c r="S311" s="646"/>
      <c r="T311" s="626"/>
      <c r="U311" s="601"/>
      <c r="V311" s="601"/>
      <c r="W311" s="602"/>
      <c r="X311" s="602"/>
      <c r="Y311" s="603"/>
      <c r="Z311" s="603"/>
    </row>
    <row r="312" spans="1:26" ht="12" hidden="1" customHeight="1">
      <c r="A312" s="314"/>
      <c r="B312" s="412"/>
      <c r="C312" s="412"/>
      <c r="D312" s="426">
        <v>5</v>
      </c>
      <c r="E312" s="426" t="s">
        <v>372</v>
      </c>
      <c r="F312" s="427"/>
      <c r="G312" s="427"/>
      <c r="H312" s="412"/>
      <c r="I312" s="412"/>
      <c r="J312" s="412"/>
      <c r="K312" s="412"/>
      <c r="L312" s="412"/>
      <c r="M312" s="412"/>
      <c r="N312" s="412"/>
      <c r="O312" s="412"/>
      <c r="P312" s="412"/>
      <c r="Q312" s="604"/>
      <c r="R312" s="646"/>
      <c r="S312" s="646"/>
      <c r="T312" s="626"/>
      <c r="U312" s="601"/>
      <c r="V312" s="601"/>
      <c r="W312" s="602"/>
      <c r="X312" s="602"/>
      <c r="Y312" s="603"/>
      <c r="Z312" s="603"/>
    </row>
    <row r="313" spans="1:26" ht="8.25" hidden="1" customHeight="1">
      <c r="A313" s="314"/>
      <c r="B313" s="412"/>
      <c r="C313" s="412"/>
      <c r="D313" s="412"/>
      <c r="E313" s="412"/>
      <c r="F313" s="412"/>
      <c r="G313" s="412"/>
      <c r="H313" s="412"/>
      <c r="I313" s="412"/>
      <c r="J313" s="412"/>
      <c r="K313" s="412"/>
      <c r="L313" s="412"/>
      <c r="M313" s="412"/>
      <c r="N313" s="412"/>
      <c r="O313" s="412"/>
      <c r="P313" s="412"/>
      <c r="Q313" s="604"/>
      <c r="R313" s="646"/>
      <c r="S313" s="646"/>
      <c r="T313" s="626"/>
      <c r="U313" s="601"/>
      <c r="V313" s="601"/>
      <c r="W313" s="602"/>
      <c r="X313" s="602"/>
      <c r="Y313" s="603"/>
      <c r="Z313" s="603"/>
    </row>
    <row r="314" spans="1:26" ht="12" hidden="1" customHeight="1">
      <c r="A314" s="314"/>
      <c r="B314" s="412"/>
      <c r="C314" s="428" t="s">
        <v>373</v>
      </c>
      <c r="D314" s="412"/>
      <c r="E314" s="412"/>
      <c r="F314" s="412"/>
      <c r="G314" s="412"/>
      <c r="H314" s="412"/>
      <c r="I314" s="412"/>
      <c r="J314" s="412"/>
      <c r="K314" s="412"/>
      <c r="L314" s="412"/>
      <c r="M314" s="412"/>
      <c r="N314" s="412"/>
      <c r="O314" s="412"/>
      <c r="P314" s="412"/>
      <c r="Q314" s="604"/>
      <c r="R314" s="646"/>
      <c r="S314" s="646"/>
      <c r="T314" s="626"/>
      <c r="U314" s="601"/>
      <c r="V314" s="601"/>
      <c r="W314" s="602"/>
      <c r="X314" s="602"/>
      <c r="Y314" s="603"/>
      <c r="Z314" s="603"/>
    </row>
    <row r="315" spans="1:26" ht="12" hidden="1" customHeight="1">
      <c r="A315" s="314"/>
      <c r="B315" s="412"/>
      <c r="C315" s="327" t="s">
        <v>374</v>
      </c>
      <c r="D315" s="412"/>
      <c r="E315" s="412"/>
      <c r="F315" s="412"/>
      <c r="G315" s="412"/>
      <c r="H315" s="412"/>
      <c r="I315" s="412"/>
      <c r="J315" s="412"/>
      <c r="K315" s="412"/>
      <c r="L315" s="412"/>
      <c r="M315" s="412"/>
      <c r="N315" s="412"/>
      <c r="O315" s="412"/>
      <c r="P315" s="412"/>
      <c r="Q315" s="604"/>
      <c r="R315" s="646"/>
      <c r="S315" s="646"/>
      <c r="T315" s="626"/>
      <c r="U315" s="601"/>
      <c r="V315" s="601"/>
      <c r="W315" s="602"/>
      <c r="X315" s="602"/>
      <c r="Y315" s="603"/>
      <c r="Z315" s="603"/>
    </row>
    <row r="316" spans="1:26" ht="12" hidden="1" customHeight="1">
      <c r="A316" s="314"/>
      <c r="B316" s="412"/>
      <c r="C316" s="327" t="s">
        <v>375</v>
      </c>
      <c r="D316" s="412"/>
      <c r="E316" s="412"/>
      <c r="F316" s="412"/>
      <c r="G316" s="412"/>
      <c r="H316" s="412"/>
      <c r="I316" s="412"/>
      <c r="J316" s="412"/>
      <c r="K316" s="412"/>
      <c r="L316" s="412"/>
      <c r="M316" s="412"/>
      <c r="N316" s="412"/>
      <c r="O316" s="412"/>
      <c r="P316" s="412"/>
      <c r="Q316" s="604"/>
      <c r="R316" s="646"/>
      <c r="S316" s="646"/>
      <c r="T316" s="626"/>
      <c r="U316" s="601"/>
      <c r="V316" s="601"/>
      <c r="W316" s="602"/>
      <c r="X316" s="602"/>
      <c r="Y316" s="603"/>
      <c r="Z316" s="603"/>
    </row>
    <row r="317" spans="1:26" hidden="1">
      <c r="P317" s="429"/>
    </row>
    <row r="318" spans="1:26">
      <c r="A318" s="392"/>
      <c r="B318" s="392"/>
      <c r="C318" s="392"/>
      <c r="D318" s="394"/>
      <c r="E318" s="392"/>
      <c r="F318" s="392"/>
      <c r="G318" s="392"/>
      <c r="H318" s="392"/>
      <c r="I318" s="392"/>
      <c r="J318" s="395"/>
      <c r="K318" s="395"/>
      <c r="L318" s="395"/>
      <c r="M318" s="393"/>
      <c r="N318" s="393"/>
      <c r="O318" s="396"/>
      <c r="P318" s="393"/>
      <c r="Q318" s="604"/>
      <c r="R318" s="637"/>
      <c r="X318" s="637"/>
      <c r="Y318" s="637"/>
      <c r="Z318" s="637"/>
    </row>
    <row r="319" spans="1:26">
      <c r="A319" s="392"/>
      <c r="B319" s="392"/>
      <c r="C319" s="392"/>
      <c r="D319" s="394"/>
      <c r="E319" s="392"/>
      <c r="F319" s="392"/>
      <c r="G319" s="392"/>
      <c r="H319" s="392"/>
      <c r="I319" s="392"/>
      <c r="J319" s="395"/>
      <c r="K319" s="395"/>
      <c r="L319" s="395"/>
      <c r="M319" s="393"/>
      <c r="N319" s="393"/>
      <c r="O319" s="396"/>
      <c r="P319" s="393"/>
      <c r="Q319" s="604"/>
      <c r="R319" s="637"/>
      <c r="X319" s="637"/>
      <c r="Y319" s="637"/>
      <c r="Z319" s="637"/>
    </row>
    <row r="320" spans="1:26">
      <c r="A320" s="392"/>
      <c r="B320" s="392"/>
      <c r="C320" s="392"/>
      <c r="D320" s="394"/>
      <c r="E320" s="392"/>
      <c r="F320" s="392"/>
      <c r="G320" s="392"/>
      <c r="H320" s="392"/>
      <c r="I320" s="392"/>
      <c r="J320" s="395"/>
      <c r="K320" s="395"/>
      <c r="L320" s="395"/>
      <c r="M320" s="393"/>
      <c r="N320" s="393"/>
      <c r="O320" s="396"/>
      <c r="P320" s="393"/>
      <c r="Q320" s="604"/>
      <c r="R320" s="637"/>
      <c r="X320" s="637"/>
      <c r="Y320" s="637"/>
      <c r="Z320" s="637"/>
    </row>
    <row r="321" spans="1:26">
      <c r="A321" s="392"/>
      <c r="B321" s="392"/>
      <c r="C321" s="392"/>
      <c r="D321" s="394"/>
      <c r="E321" s="392"/>
      <c r="F321" s="392"/>
      <c r="G321" s="392"/>
      <c r="H321" s="392"/>
      <c r="I321" s="392"/>
      <c r="J321" s="395"/>
      <c r="K321" s="395"/>
      <c r="L321" s="395"/>
      <c r="M321" s="393"/>
      <c r="N321" s="393"/>
      <c r="O321" s="396"/>
      <c r="P321" s="393"/>
      <c r="Q321" s="604"/>
      <c r="R321" s="637"/>
      <c r="X321" s="637"/>
      <c r="Y321" s="637"/>
      <c r="Z321" s="637"/>
    </row>
    <row r="322" spans="1:26">
      <c r="A322" s="392"/>
      <c r="B322" s="392"/>
      <c r="C322" s="392"/>
      <c r="D322" s="394"/>
      <c r="E322" s="392"/>
      <c r="F322" s="392"/>
      <c r="G322" s="392"/>
      <c r="H322" s="392"/>
      <c r="I322" s="392"/>
      <c r="J322" s="395"/>
      <c r="K322" s="395"/>
      <c r="L322" s="395"/>
      <c r="M322" s="393"/>
      <c r="N322" s="393"/>
      <c r="O322" s="396"/>
      <c r="P322" s="393"/>
      <c r="Q322" s="648"/>
      <c r="R322" s="637"/>
      <c r="X322" s="637"/>
      <c r="Y322" s="637"/>
      <c r="Z322" s="637"/>
    </row>
    <row r="323" spans="1:26">
      <c r="A323" s="392"/>
      <c r="B323" s="392"/>
      <c r="C323" s="392"/>
      <c r="D323" s="394"/>
      <c r="E323" s="392"/>
      <c r="F323" s="392"/>
      <c r="G323" s="392"/>
      <c r="H323" s="392"/>
      <c r="I323" s="392"/>
      <c r="J323" s="395"/>
      <c r="K323" s="395"/>
      <c r="L323" s="395"/>
      <c r="M323" s="393"/>
      <c r="N323" s="393"/>
      <c r="O323" s="396"/>
      <c r="P323" s="393"/>
      <c r="Q323" s="604"/>
      <c r="R323" s="637"/>
      <c r="X323" s="637"/>
      <c r="Y323" s="637"/>
      <c r="Z323" s="637"/>
    </row>
    <row r="324" spans="1:26">
      <c r="A324" s="392"/>
      <c r="B324" s="392"/>
      <c r="C324" s="392"/>
      <c r="D324" s="394"/>
      <c r="E324" s="392"/>
      <c r="F324" s="392"/>
      <c r="G324" s="392"/>
      <c r="H324" s="392"/>
      <c r="I324" s="392"/>
      <c r="J324" s="395"/>
      <c r="K324" s="395"/>
      <c r="L324" s="395"/>
      <c r="M324" s="393"/>
      <c r="N324" s="393"/>
      <c r="O324" s="396"/>
      <c r="P324" s="393"/>
      <c r="Q324" s="604"/>
      <c r="R324" s="637"/>
      <c r="X324" s="637"/>
      <c r="Y324" s="637"/>
      <c r="Z324" s="637"/>
    </row>
    <row r="325" spans="1:26">
      <c r="A325" s="392"/>
      <c r="B325" s="392"/>
      <c r="C325" s="392"/>
      <c r="D325" s="394"/>
      <c r="E325" s="392"/>
      <c r="F325" s="392"/>
      <c r="G325" s="392"/>
      <c r="H325" s="392"/>
      <c r="I325" s="392"/>
      <c r="J325" s="395"/>
      <c r="K325" s="395"/>
      <c r="L325" s="395"/>
      <c r="M325" s="393"/>
      <c r="N325" s="393"/>
      <c r="O325" s="396"/>
      <c r="P325" s="393"/>
      <c r="Q325" s="604"/>
      <c r="R325" s="637"/>
      <c r="X325" s="637"/>
      <c r="Y325" s="637"/>
      <c r="Z325" s="637"/>
    </row>
    <row r="326" spans="1:26">
      <c r="A326" s="392"/>
      <c r="B326" s="392"/>
      <c r="C326" s="392"/>
      <c r="D326" s="394"/>
      <c r="E326" s="392"/>
      <c r="F326" s="392"/>
      <c r="G326" s="392"/>
      <c r="H326" s="392"/>
      <c r="I326" s="392"/>
      <c r="J326" s="395"/>
      <c r="K326" s="395"/>
      <c r="L326" s="395"/>
      <c r="M326" s="393"/>
      <c r="N326" s="393"/>
      <c r="O326" s="396"/>
      <c r="P326" s="393"/>
      <c r="Q326" s="604"/>
      <c r="R326" s="637"/>
      <c r="X326" s="637"/>
      <c r="Y326" s="637"/>
      <c r="Z326" s="637"/>
    </row>
    <row r="327" spans="1:26">
      <c r="A327" s="392"/>
      <c r="B327" s="392"/>
      <c r="C327" s="392"/>
      <c r="D327" s="394"/>
      <c r="E327" s="392"/>
      <c r="F327" s="392"/>
      <c r="G327" s="392"/>
      <c r="H327" s="392"/>
      <c r="I327" s="392"/>
      <c r="J327" s="395"/>
      <c r="K327" s="395"/>
      <c r="L327" s="395"/>
      <c r="M327" s="393"/>
      <c r="N327" s="393"/>
      <c r="O327" s="396"/>
      <c r="P327" s="393"/>
      <c r="Q327" s="604"/>
      <c r="R327" s="637"/>
      <c r="X327" s="637"/>
      <c r="Y327" s="637"/>
      <c r="Z327" s="637"/>
    </row>
    <row r="328" spans="1:26">
      <c r="A328" s="392"/>
      <c r="B328" s="392"/>
      <c r="C328" s="392"/>
      <c r="D328" s="394"/>
      <c r="E328" s="392"/>
      <c r="F328" s="392"/>
      <c r="G328" s="392"/>
      <c r="H328" s="392"/>
      <c r="I328" s="392"/>
      <c r="J328" s="395"/>
      <c r="K328" s="395"/>
      <c r="L328" s="395"/>
      <c r="M328" s="393"/>
      <c r="N328" s="393"/>
      <c r="O328" s="396"/>
      <c r="P328" s="393"/>
      <c r="Q328" s="604"/>
      <c r="R328" s="637"/>
      <c r="X328" s="637"/>
      <c r="Y328" s="637"/>
      <c r="Z328" s="637"/>
    </row>
    <row r="329" spans="1:26">
      <c r="A329" s="392"/>
      <c r="B329" s="392"/>
      <c r="C329" s="392"/>
      <c r="D329" s="394"/>
      <c r="E329" s="392"/>
      <c r="F329" s="392"/>
      <c r="G329" s="392"/>
      <c r="H329" s="392"/>
      <c r="I329" s="392"/>
      <c r="J329" s="395"/>
      <c r="K329" s="395"/>
      <c r="L329" s="395"/>
      <c r="M329" s="393"/>
      <c r="N329" s="393"/>
      <c r="O329" s="396"/>
      <c r="P329" s="393"/>
      <c r="Q329" s="604"/>
      <c r="R329" s="637"/>
      <c r="X329" s="637"/>
      <c r="Y329" s="637"/>
      <c r="Z329" s="637"/>
    </row>
    <row r="330" spans="1:26">
      <c r="A330" s="392"/>
      <c r="B330" s="392"/>
      <c r="C330" s="392"/>
      <c r="D330" s="394"/>
      <c r="E330" s="392"/>
      <c r="F330" s="392"/>
      <c r="G330" s="392"/>
      <c r="H330" s="392"/>
      <c r="I330" s="392"/>
      <c r="J330" s="395"/>
      <c r="K330" s="395"/>
      <c r="L330" s="395"/>
      <c r="M330" s="393"/>
      <c r="N330" s="393"/>
      <c r="O330" s="396"/>
      <c r="P330" s="393"/>
      <c r="Q330" s="604"/>
      <c r="R330" s="637"/>
      <c r="X330" s="637"/>
      <c r="Y330" s="637"/>
      <c r="Z330" s="637"/>
    </row>
    <row r="331" spans="1:26">
      <c r="A331" s="392"/>
      <c r="B331" s="392"/>
      <c r="C331" s="392"/>
      <c r="D331" s="394"/>
      <c r="E331" s="392"/>
      <c r="F331" s="392"/>
      <c r="G331" s="392"/>
      <c r="H331" s="392"/>
      <c r="I331" s="392"/>
      <c r="J331" s="395"/>
      <c r="K331" s="395"/>
      <c r="L331" s="395"/>
      <c r="M331" s="393"/>
      <c r="N331" s="393"/>
      <c r="O331" s="396"/>
      <c r="P331" s="393"/>
      <c r="Q331" s="604"/>
      <c r="R331" s="637"/>
      <c r="X331" s="637"/>
      <c r="Y331" s="637"/>
      <c r="Z331" s="637"/>
    </row>
    <row r="332" spans="1:26">
      <c r="A332" s="392"/>
      <c r="B332" s="392"/>
      <c r="C332" s="392"/>
      <c r="D332" s="394"/>
      <c r="E332" s="392"/>
      <c r="F332" s="392"/>
      <c r="G332" s="392"/>
      <c r="H332" s="392"/>
      <c r="I332" s="392"/>
      <c r="J332" s="395"/>
      <c r="K332" s="395"/>
      <c r="L332" s="395"/>
      <c r="M332" s="393"/>
      <c r="N332" s="393"/>
      <c r="O332" s="396"/>
      <c r="P332" s="393"/>
      <c r="Q332" s="604"/>
      <c r="R332" s="637"/>
      <c r="X332" s="637"/>
      <c r="Y332" s="637"/>
      <c r="Z332" s="637"/>
    </row>
    <row r="333" spans="1:26">
      <c r="A333" s="392"/>
      <c r="B333" s="392"/>
      <c r="C333" s="392"/>
      <c r="D333" s="394"/>
      <c r="E333" s="392"/>
      <c r="F333" s="392"/>
      <c r="G333" s="392"/>
      <c r="H333" s="392"/>
      <c r="I333" s="392"/>
      <c r="J333" s="395"/>
      <c r="K333" s="395"/>
      <c r="L333" s="395"/>
      <c r="M333" s="393"/>
      <c r="N333" s="393"/>
      <c r="O333" s="396"/>
      <c r="P333" s="393"/>
      <c r="Q333" s="604"/>
      <c r="R333" s="637"/>
      <c r="X333" s="637"/>
      <c r="Y333" s="637"/>
      <c r="Z333" s="637"/>
    </row>
    <row r="334" spans="1:26">
      <c r="A334" s="392"/>
      <c r="B334" s="392"/>
      <c r="C334" s="392"/>
      <c r="D334" s="394"/>
      <c r="E334" s="392"/>
      <c r="F334" s="392"/>
      <c r="G334" s="392"/>
      <c r="H334" s="392"/>
      <c r="I334" s="392"/>
      <c r="J334" s="395"/>
      <c r="K334" s="395"/>
      <c r="L334" s="395"/>
      <c r="M334" s="393"/>
      <c r="N334" s="393"/>
      <c r="O334" s="396"/>
      <c r="P334" s="393"/>
      <c r="Q334" s="604"/>
      <c r="R334" s="637"/>
      <c r="X334" s="637"/>
      <c r="Y334" s="637"/>
      <c r="Z334" s="637"/>
    </row>
    <row r="335" spans="1:26">
      <c r="A335" s="392"/>
      <c r="B335" s="392"/>
      <c r="C335" s="392"/>
      <c r="D335" s="394"/>
      <c r="E335" s="392"/>
      <c r="F335" s="392"/>
      <c r="G335" s="392"/>
      <c r="H335" s="392"/>
      <c r="I335" s="392"/>
      <c r="J335" s="395"/>
      <c r="K335" s="395"/>
      <c r="L335" s="395"/>
      <c r="M335" s="393"/>
      <c r="N335" s="393"/>
      <c r="O335" s="396"/>
      <c r="P335" s="393"/>
      <c r="Q335" s="604"/>
      <c r="R335" s="637"/>
      <c r="X335" s="637"/>
      <c r="Y335" s="637"/>
      <c r="Z335" s="637"/>
    </row>
    <row r="336" spans="1:26">
      <c r="A336" s="392"/>
      <c r="B336" s="392"/>
      <c r="C336" s="392">
        <v>0</v>
      </c>
      <c r="D336" s="394"/>
      <c r="E336" s="392"/>
      <c r="F336" s="392"/>
      <c r="G336" s="392"/>
      <c r="H336" s="392"/>
      <c r="I336" s="392"/>
      <c r="J336" s="395"/>
      <c r="K336" s="395"/>
      <c r="L336" s="395"/>
      <c r="M336" s="393"/>
      <c r="N336" s="393"/>
      <c r="O336" s="396"/>
      <c r="P336" s="393"/>
      <c r="Q336" s="604"/>
      <c r="R336" s="637"/>
      <c r="X336" s="637"/>
      <c r="Y336" s="637"/>
      <c r="Z336" s="637"/>
    </row>
    <row r="337" spans="1:26">
      <c r="A337" s="392"/>
      <c r="B337" s="392"/>
      <c r="C337" s="392">
        <v>0</v>
      </c>
      <c r="D337" s="394"/>
      <c r="E337" s="392"/>
      <c r="F337" s="392"/>
      <c r="G337" s="392"/>
      <c r="H337" s="392"/>
      <c r="I337" s="392"/>
      <c r="J337" s="395"/>
      <c r="K337" s="395"/>
      <c r="L337" s="395"/>
      <c r="M337" s="393"/>
      <c r="N337" s="393"/>
      <c r="O337" s="396"/>
      <c r="P337" s="393"/>
      <c r="Q337" s="604"/>
      <c r="R337" s="637"/>
      <c r="X337" s="637"/>
      <c r="Y337" s="637"/>
      <c r="Z337" s="637"/>
    </row>
    <row r="338" spans="1:26">
      <c r="A338" s="392"/>
      <c r="B338" s="392"/>
      <c r="C338" s="392"/>
      <c r="D338" s="394"/>
      <c r="E338" s="392"/>
      <c r="F338" s="392"/>
      <c r="G338" s="392"/>
      <c r="H338" s="392"/>
      <c r="I338" s="392"/>
      <c r="J338" s="395"/>
      <c r="K338" s="395"/>
      <c r="L338" s="395"/>
      <c r="M338" s="393"/>
      <c r="N338" s="393"/>
      <c r="O338" s="396"/>
      <c r="P338" s="393"/>
      <c r="Q338" s="604"/>
      <c r="R338" s="637"/>
      <c r="X338" s="637"/>
      <c r="Y338" s="637"/>
      <c r="Z338" s="637"/>
    </row>
    <row r="339" spans="1:26">
      <c r="A339" s="392"/>
      <c r="B339" s="392"/>
      <c r="C339" s="392"/>
      <c r="D339" s="394"/>
      <c r="E339" s="392"/>
      <c r="F339" s="392"/>
      <c r="G339" s="392"/>
      <c r="H339" s="392"/>
      <c r="I339" s="392"/>
      <c r="J339" s="395"/>
      <c r="K339" s="395"/>
      <c r="L339" s="395"/>
      <c r="M339" s="393"/>
      <c r="N339" s="393"/>
      <c r="O339" s="396"/>
      <c r="P339" s="393"/>
      <c r="Q339" s="604"/>
      <c r="R339" s="637"/>
      <c r="X339" s="637"/>
      <c r="Y339" s="637"/>
      <c r="Z339" s="637"/>
    </row>
    <row r="340" spans="1:26">
      <c r="A340" s="392"/>
      <c r="B340" s="392"/>
      <c r="C340" s="392"/>
      <c r="D340" s="394"/>
      <c r="E340" s="392"/>
      <c r="F340" s="392"/>
      <c r="G340" s="392"/>
      <c r="H340" s="392"/>
      <c r="I340" s="392"/>
      <c r="J340" s="395"/>
      <c r="K340" s="395"/>
      <c r="L340" s="395"/>
      <c r="M340" s="393"/>
      <c r="N340" s="393"/>
      <c r="O340" s="396"/>
      <c r="P340" s="393"/>
      <c r="Q340" s="604" t="s">
        <v>131</v>
      </c>
      <c r="R340" s="637"/>
      <c r="X340" s="637"/>
      <c r="Y340" s="637"/>
      <c r="Z340" s="637"/>
    </row>
    <row r="341" spans="1:26">
      <c r="A341" s="392"/>
      <c r="B341" s="392"/>
      <c r="C341" s="392"/>
      <c r="D341" s="394"/>
      <c r="E341" s="392"/>
      <c r="F341" s="392"/>
      <c r="G341" s="392"/>
      <c r="H341" s="392"/>
      <c r="I341" s="392"/>
      <c r="J341" s="395"/>
      <c r="K341" s="395"/>
      <c r="L341" s="395"/>
      <c r="M341" s="393"/>
      <c r="N341" s="393"/>
      <c r="O341" s="396"/>
      <c r="P341" s="393"/>
      <c r="Q341" s="604"/>
      <c r="R341" s="637"/>
      <c r="X341" s="637"/>
      <c r="Y341" s="637"/>
      <c r="Z341" s="637"/>
    </row>
    <row r="342" spans="1:26">
      <c r="A342" s="392"/>
      <c r="B342" s="392"/>
      <c r="C342" s="392"/>
      <c r="D342" s="394"/>
      <c r="E342" s="392"/>
      <c r="F342" s="392"/>
      <c r="G342" s="392"/>
      <c r="H342" s="392"/>
      <c r="I342" s="392"/>
      <c r="J342" s="395"/>
      <c r="K342" s="395"/>
      <c r="L342" s="395"/>
      <c r="M342" s="393"/>
      <c r="N342" s="393"/>
      <c r="O342" s="396"/>
      <c r="P342" s="393"/>
      <c r="Q342" s="604"/>
      <c r="R342" s="637"/>
      <c r="X342" s="637"/>
      <c r="Y342" s="637"/>
      <c r="Z342" s="637"/>
    </row>
    <row r="343" spans="1:26">
      <c r="A343" s="392"/>
      <c r="B343" s="392"/>
      <c r="C343" s="392"/>
      <c r="D343" s="394"/>
      <c r="E343" s="392"/>
      <c r="F343" s="392"/>
      <c r="G343" s="392"/>
      <c r="H343" s="392"/>
      <c r="I343" s="392"/>
      <c r="J343" s="395"/>
      <c r="K343" s="395"/>
      <c r="L343" s="395"/>
      <c r="M343" s="393"/>
      <c r="N343" s="393"/>
      <c r="O343" s="396"/>
      <c r="P343" s="393"/>
      <c r="Q343" s="604"/>
      <c r="R343" s="637"/>
      <c r="X343" s="637"/>
      <c r="Y343" s="637"/>
      <c r="Z343" s="637"/>
    </row>
    <row r="344" spans="1:26">
      <c r="A344" s="392"/>
      <c r="B344" s="392"/>
      <c r="C344" s="392"/>
      <c r="D344" s="394"/>
      <c r="E344" s="392"/>
      <c r="F344" s="392"/>
      <c r="G344" s="392"/>
      <c r="H344" s="392"/>
      <c r="I344" s="392"/>
      <c r="J344" s="395"/>
      <c r="K344" s="395"/>
      <c r="L344" s="395"/>
      <c r="M344" s="393"/>
      <c r="N344" s="393"/>
      <c r="O344" s="396"/>
      <c r="P344" s="393"/>
      <c r="Q344" s="604"/>
      <c r="R344" s="637"/>
      <c r="X344" s="637"/>
      <c r="Y344" s="637"/>
      <c r="Z344" s="637"/>
    </row>
    <row r="345" spans="1:26">
      <c r="A345" s="392"/>
      <c r="B345" s="392"/>
      <c r="C345" s="392"/>
      <c r="D345" s="394"/>
      <c r="E345" s="392"/>
      <c r="F345" s="392"/>
      <c r="G345" s="392"/>
      <c r="H345" s="392"/>
      <c r="I345" s="392"/>
      <c r="J345" s="395"/>
      <c r="K345" s="395"/>
      <c r="L345" s="395"/>
      <c r="M345" s="393"/>
      <c r="N345" s="393"/>
      <c r="O345" s="396"/>
      <c r="P345" s="393"/>
      <c r="Q345" s="604"/>
      <c r="R345" s="637"/>
      <c r="X345" s="637"/>
      <c r="Y345" s="637"/>
      <c r="Z345" s="637"/>
    </row>
    <row r="346" spans="1:26">
      <c r="A346" s="392"/>
      <c r="B346" s="392"/>
      <c r="C346" s="392"/>
      <c r="D346" s="394"/>
      <c r="E346" s="392"/>
      <c r="F346" s="392"/>
      <c r="G346" s="392"/>
      <c r="H346" s="392"/>
      <c r="I346" s="392"/>
      <c r="J346" s="395"/>
      <c r="K346" s="395">
        <f>IF(K117=" ",0,K117)</f>
        <v>0</v>
      </c>
      <c r="L346" s="395"/>
      <c r="M346" s="393"/>
      <c r="N346" s="393"/>
      <c r="O346" s="396"/>
      <c r="P346" s="393"/>
      <c r="Q346" s="604"/>
      <c r="R346" s="637"/>
      <c r="X346" s="637"/>
      <c r="Y346" s="637"/>
      <c r="Z346" s="637"/>
    </row>
    <row r="347" spans="1:26">
      <c r="A347" s="392"/>
      <c r="B347" s="392"/>
      <c r="C347" s="392"/>
      <c r="D347" s="394"/>
      <c r="E347" s="392"/>
      <c r="F347" s="392"/>
      <c r="G347" s="392"/>
      <c r="H347" s="392"/>
      <c r="I347" s="392"/>
      <c r="J347" s="395"/>
      <c r="K347" s="395">
        <f>IF(K117=" ",0,K117)</f>
        <v>0</v>
      </c>
      <c r="L347" s="395"/>
      <c r="M347" s="393">
        <f>IF(M113=" ",0,M113)</f>
        <v>0</v>
      </c>
      <c r="N347" s="393"/>
      <c r="O347" s="396"/>
      <c r="P347" s="393"/>
      <c r="Q347" s="604"/>
      <c r="R347" s="637"/>
      <c r="X347" s="637"/>
      <c r="Y347" s="637"/>
      <c r="Z347" s="637"/>
    </row>
    <row r="348" spans="1:26">
      <c r="A348" s="392"/>
      <c r="B348" s="392"/>
      <c r="C348" s="392"/>
      <c r="D348" s="394"/>
      <c r="E348" s="392"/>
      <c r="F348" s="392"/>
      <c r="G348" s="392"/>
      <c r="H348" s="392"/>
      <c r="I348" s="392"/>
      <c r="J348" s="395"/>
      <c r="K348" s="395">
        <f>IF(K110=" ",0,K110)</f>
        <v>0</v>
      </c>
      <c r="L348" s="395"/>
      <c r="M348" s="393"/>
      <c r="N348" s="393"/>
      <c r="O348" s="396"/>
      <c r="P348" s="393"/>
      <c r="Q348" s="604"/>
      <c r="R348" s="637"/>
      <c r="X348" s="637"/>
      <c r="Y348" s="637"/>
      <c r="Z348" s="637"/>
    </row>
    <row r="349" spans="1:26">
      <c r="A349" s="392"/>
      <c r="B349" s="392"/>
      <c r="C349" s="392"/>
      <c r="D349" s="394"/>
      <c r="E349" s="392"/>
      <c r="F349" s="392"/>
      <c r="G349" s="392"/>
      <c r="H349" s="392"/>
      <c r="I349" s="392"/>
      <c r="J349" s="395"/>
      <c r="K349" s="395"/>
      <c r="L349" s="395"/>
      <c r="M349" s="393"/>
      <c r="N349" s="393"/>
      <c r="O349" s="396"/>
      <c r="P349" s="393"/>
      <c r="Q349" s="604"/>
      <c r="R349" s="637"/>
      <c r="X349" s="637"/>
      <c r="Y349" s="637"/>
      <c r="Z349" s="637"/>
    </row>
    <row r="350" spans="1:26">
      <c r="A350" s="392"/>
      <c r="B350" s="392"/>
      <c r="C350" s="392"/>
      <c r="D350" s="394"/>
      <c r="E350" s="392"/>
      <c r="F350" s="392"/>
      <c r="G350" s="392"/>
      <c r="H350" s="392"/>
      <c r="I350" s="392"/>
      <c r="J350" s="395"/>
      <c r="K350" s="395">
        <f>IF(K117=" ",0,K117)</f>
        <v>0</v>
      </c>
      <c r="L350" s="395"/>
      <c r="M350" s="393">
        <f>IF(M117=" ",0,M117)</f>
        <v>0</v>
      </c>
      <c r="N350" s="393"/>
      <c r="O350" s="396"/>
      <c r="P350" s="393"/>
      <c r="Q350" s="648" t="s">
        <v>715</v>
      </c>
      <c r="R350" s="637" t="s">
        <v>710</v>
      </c>
      <c r="X350" s="637"/>
      <c r="Y350" s="637"/>
      <c r="Z350" s="637"/>
    </row>
    <row r="351" spans="1:26">
      <c r="A351" s="392"/>
      <c r="B351" s="392"/>
      <c r="C351" s="392"/>
      <c r="D351" s="394"/>
      <c r="E351" s="392"/>
      <c r="F351" s="392"/>
      <c r="G351" s="392"/>
      <c r="H351" s="392"/>
      <c r="I351" s="392"/>
      <c r="J351" s="395"/>
      <c r="K351" s="395">
        <f>IF(K110=" ",0,K110)</f>
        <v>0</v>
      </c>
      <c r="L351" s="395"/>
      <c r="M351" s="393"/>
      <c r="N351" s="393"/>
      <c r="O351" s="396"/>
      <c r="P351" s="393"/>
      <c r="Q351" s="604"/>
      <c r="R351" s="637"/>
      <c r="X351" s="637"/>
      <c r="Y351" s="637"/>
      <c r="Z351" s="637"/>
    </row>
    <row r="352" spans="1:26">
      <c r="A352" s="392"/>
      <c r="B352" s="392"/>
      <c r="C352" s="392"/>
      <c r="D352" s="394"/>
      <c r="E352" s="392"/>
      <c r="F352" s="392"/>
      <c r="G352" s="392"/>
      <c r="H352" s="392"/>
      <c r="I352" s="392"/>
      <c r="J352" s="395"/>
      <c r="K352" s="395"/>
      <c r="L352" s="395"/>
      <c r="M352" s="393"/>
      <c r="N352" s="393"/>
      <c r="O352" s="396"/>
      <c r="P352" s="393"/>
      <c r="Q352" s="604"/>
      <c r="R352" s="637"/>
      <c r="X352" s="637"/>
      <c r="Y352" s="637"/>
      <c r="Z352" s="637"/>
    </row>
    <row r="353" spans="1:26">
      <c r="A353" s="392"/>
      <c r="B353" s="392"/>
      <c r="C353" s="392"/>
      <c r="D353" s="394"/>
      <c r="E353" s="392"/>
      <c r="F353" s="392"/>
      <c r="G353" s="392"/>
      <c r="H353" s="392"/>
      <c r="I353" s="392"/>
      <c r="J353" s="395"/>
      <c r="K353" s="395"/>
      <c r="L353" s="395"/>
      <c r="M353" s="393"/>
      <c r="N353" s="393"/>
      <c r="O353" s="396"/>
      <c r="P353" s="393"/>
      <c r="Q353" s="604"/>
      <c r="R353" s="637"/>
      <c r="X353" s="637"/>
      <c r="Y353" s="637"/>
      <c r="Z353" s="637"/>
    </row>
    <row r="354" spans="1:26">
      <c r="A354" s="392"/>
      <c r="B354" s="392"/>
      <c r="C354" s="392"/>
      <c r="D354" s="394"/>
      <c r="E354" s="392"/>
      <c r="F354" s="392"/>
      <c r="G354" s="392"/>
      <c r="H354" s="392"/>
      <c r="I354" s="392"/>
      <c r="J354" s="395"/>
      <c r="K354" s="395"/>
      <c r="L354" s="395"/>
      <c r="M354" s="393"/>
      <c r="N354" s="393"/>
      <c r="O354" s="396"/>
      <c r="P354" s="393"/>
      <c r="Q354" s="604"/>
      <c r="R354" s="637"/>
      <c r="X354" s="637"/>
      <c r="Y354" s="637"/>
      <c r="Z354" s="637"/>
    </row>
    <row r="355" spans="1:26">
      <c r="A355" s="392"/>
      <c r="B355" s="392"/>
      <c r="C355" s="392"/>
      <c r="D355" s="394"/>
      <c r="E355" s="392"/>
      <c r="F355" s="392"/>
      <c r="G355" s="392"/>
      <c r="H355" s="392"/>
      <c r="I355" s="392"/>
      <c r="J355" s="395"/>
      <c r="K355" s="395"/>
      <c r="L355" s="395"/>
      <c r="M355" s="393"/>
      <c r="N355" s="393"/>
      <c r="O355" s="396"/>
      <c r="P355" s="393"/>
      <c r="Q355" s="604"/>
      <c r="R355" s="637"/>
      <c r="X355" s="637"/>
      <c r="Y355" s="637"/>
      <c r="Z355" s="637"/>
    </row>
    <row r="356" spans="1:26">
      <c r="A356" s="392"/>
      <c r="B356" s="392"/>
      <c r="C356" s="392"/>
      <c r="D356" s="394"/>
      <c r="E356" s="392"/>
      <c r="F356" s="392"/>
      <c r="G356" s="392"/>
      <c r="H356" s="392"/>
      <c r="I356" s="392"/>
      <c r="J356" s="395"/>
      <c r="K356" s="395"/>
      <c r="L356" s="395"/>
      <c r="M356" s="393"/>
      <c r="N356" s="393"/>
      <c r="O356" s="396"/>
      <c r="P356" s="393"/>
      <c r="Q356" s="604"/>
      <c r="R356" s="637"/>
      <c r="X356" s="637"/>
      <c r="Y356" s="637"/>
      <c r="Z356" s="637"/>
    </row>
    <row r="357" spans="1:26">
      <c r="A357" s="392"/>
      <c r="B357" s="392"/>
      <c r="C357" s="392"/>
      <c r="D357" s="394"/>
      <c r="E357" s="392"/>
      <c r="F357" s="392"/>
      <c r="G357" s="392"/>
      <c r="H357" s="392"/>
      <c r="I357" s="392"/>
      <c r="J357" s="395"/>
      <c r="K357" s="395"/>
      <c r="L357" s="395"/>
      <c r="M357" s="393"/>
      <c r="N357" s="393"/>
      <c r="O357" s="396"/>
      <c r="P357" s="393"/>
      <c r="Q357" s="604"/>
      <c r="R357" s="637"/>
      <c r="X357" s="637"/>
      <c r="Y357" s="637"/>
      <c r="Z357" s="637"/>
    </row>
    <row r="358" spans="1:26">
      <c r="A358" s="392"/>
      <c r="B358" s="392"/>
      <c r="C358" s="392"/>
      <c r="D358" s="394"/>
      <c r="E358" s="392"/>
      <c r="F358" s="392"/>
      <c r="G358" s="392"/>
      <c r="H358" s="392"/>
      <c r="I358" s="392"/>
      <c r="J358" s="395"/>
      <c r="K358" s="395"/>
      <c r="L358" s="395"/>
      <c r="M358" s="393"/>
      <c r="N358" s="393"/>
      <c r="O358" s="396"/>
      <c r="P358" s="393"/>
      <c r="Q358" s="604"/>
      <c r="R358" s="637"/>
      <c r="X358" s="637"/>
      <c r="Y358" s="637"/>
      <c r="Z358" s="637"/>
    </row>
    <row r="359" spans="1:26">
      <c r="A359" s="392"/>
      <c r="B359" s="392"/>
      <c r="C359" s="392"/>
      <c r="D359" s="394"/>
      <c r="E359" s="392"/>
      <c r="F359" s="392"/>
      <c r="G359" s="392"/>
      <c r="H359" s="392"/>
      <c r="I359" s="392"/>
      <c r="J359" s="395"/>
      <c r="K359" s="395"/>
      <c r="L359" s="395"/>
      <c r="M359" s="393"/>
      <c r="N359" s="393"/>
      <c r="O359" s="396"/>
      <c r="P359" s="393"/>
      <c r="Q359" s="604"/>
      <c r="R359" s="637"/>
      <c r="X359" s="637"/>
      <c r="Y359" s="637"/>
      <c r="Z359" s="637"/>
    </row>
    <row r="360" spans="1:26">
      <c r="A360" s="392"/>
      <c r="B360" s="392"/>
      <c r="C360" s="392"/>
      <c r="D360" s="394"/>
      <c r="E360" s="392"/>
      <c r="F360" s="392"/>
      <c r="G360" s="392"/>
      <c r="H360" s="392"/>
      <c r="I360" s="392"/>
      <c r="J360" s="395"/>
      <c r="K360" s="395"/>
      <c r="L360" s="395"/>
      <c r="M360" s="393"/>
      <c r="N360" s="393"/>
      <c r="O360" s="396"/>
      <c r="P360" s="393"/>
      <c r="Q360" s="604"/>
      <c r="R360" s="637"/>
      <c r="X360" s="637"/>
      <c r="Y360" s="637"/>
      <c r="Z360" s="637"/>
    </row>
    <row r="361" spans="1:26">
      <c r="A361" s="392"/>
      <c r="B361" s="392"/>
      <c r="C361" s="392"/>
      <c r="D361" s="394"/>
      <c r="E361" s="392"/>
      <c r="F361" s="392"/>
      <c r="G361" s="392"/>
      <c r="H361" s="392"/>
      <c r="I361" s="392"/>
      <c r="J361" s="395"/>
      <c r="K361" s="395"/>
      <c r="L361" s="395"/>
      <c r="M361" s="393"/>
      <c r="N361" s="393"/>
      <c r="O361" s="396"/>
      <c r="P361" s="393"/>
      <c r="Q361" s="604"/>
      <c r="R361" s="637"/>
      <c r="X361" s="637"/>
      <c r="Y361" s="637"/>
      <c r="Z361" s="637"/>
    </row>
    <row r="362" spans="1:26">
      <c r="A362" s="392"/>
      <c r="B362" s="392"/>
      <c r="C362" s="392"/>
      <c r="D362" s="394"/>
      <c r="E362" s="392"/>
      <c r="F362" s="392"/>
      <c r="G362" s="392"/>
      <c r="H362" s="392"/>
      <c r="I362" s="392"/>
      <c r="J362" s="395"/>
      <c r="K362" s="395"/>
      <c r="L362" s="395"/>
      <c r="M362" s="393"/>
      <c r="N362" s="393"/>
      <c r="O362" s="396"/>
      <c r="P362" s="393"/>
      <c r="Q362" s="604"/>
      <c r="R362" s="637"/>
      <c r="X362" s="637"/>
      <c r="Y362" s="637"/>
      <c r="Z362" s="637"/>
    </row>
    <row r="363" spans="1:26">
      <c r="A363" s="392"/>
      <c r="B363" s="392"/>
      <c r="C363" s="392"/>
      <c r="D363" s="394"/>
      <c r="E363" s="392"/>
      <c r="F363" s="392"/>
      <c r="G363" s="392"/>
      <c r="H363" s="392"/>
      <c r="I363" s="392"/>
      <c r="J363" s="395"/>
      <c r="K363" s="395"/>
      <c r="L363" s="395"/>
      <c r="M363" s="393"/>
      <c r="N363" s="393"/>
      <c r="O363" s="396"/>
      <c r="P363" s="393"/>
      <c r="Q363" s="604"/>
      <c r="R363" s="637"/>
      <c r="X363" s="637"/>
      <c r="Y363" s="637"/>
      <c r="Z363" s="637"/>
    </row>
    <row r="364" spans="1:26">
      <c r="A364" s="392"/>
      <c r="B364" s="392"/>
      <c r="C364" s="392"/>
      <c r="D364" s="394"/>
      <c r="E364" s="392"/>
      <c r="F364" s="392"/>
      <c r="G364" s="392"/>
      <c r="H364" s="392"/>
      <c r="I364" s="392"/>
      <c r="J364" s="395"/>
      <c r="K364" s="395"/>
      <c r="L364" s="395"/>
      <c r="M364" s="393"/>
      <c r="N364" s="393"/>
      <c r="O364" s="396"/>
      <c r="P364" s="393"/>
      <c r="Q364" s="604"/>
      <c r="R364" s="637"/>
      <c r="X364" s="637"/>
      <c r="Y364" s="637"/>
      <c r="Z364" s="637"/>
    </row>
    <row r="365" spans="1:26">
      <c r="A365" s="392"/>
      <c r="B365" s="392"/>
      <c r="C365" s="392"/>
      <c r="D365" s="394"/>
      <c r="E365" s="392"/>
      <c r="F365" s="392"/>
      <c r="G365" s="392"/>
      <c r="H365" s="392"/>
      <c r="I365" s="392"/>
      <c r="J365" s="395"/>
      <c r="K365" s="395"/>
      <c r="L365" s="395"/>
      <c r="M365" s="393"/>
      <c r="N365" s="393"/>
      <c r="O365" s="396"/>
      <c r="P365" s="393"/>
      <c r="Q365" s="648"/>
      <c r="R365" s="637"/>
      <c r="X365" s="637"/>
      <c r="Y365" s="637"/>
      <c r="Z365" s="637"/>
    </row>
    <row r="366" spans="1:26">
      <c r="A366" s="392"/>
      <c r="B366" s="392"/>
      <c r="C366" s="392"/>
      <c r="D366" s="394"/>
      <c r="E366" s="392"/>
      <c r="F366" s="392"/>
      <c r="G366" s="392"/>
      <c r="H366" s="392"/>
      <c r="I366" s="392"/>
      <c r="J366" s="395"/>
      <c r="K366" s="395"/>
      <c r="L366" s="395"/>
      <c r="M366" s="393"/>
      <c r="N366" s="393"/>
      <c r="O366" s="396"/>
      <c r="P366" s="393"/>
      <c r="Q366" s="648"/>
      <c r="R366" s="637"/>
      <c r="X366" s="637"/>
      <c r="Y366" s="637"/>
      <c r="Z366" s="637"/>
    </row>
    <row r="367" spans="1:26">
      <c r="A367" s="392"/>
      <c r="B367" s="392"/>
      <c r="C367" s="392"/>
      <c r="D367" s="394"/>
      <c r="E367" s="392"/>
      <c r="F367" s="392"/>
      <c r="G367" s="392"/>
      <c r="H367" s="392"/>
      <c r="I367" s="392"/>
      <c r="J367" s="395"/>
      <c r="K367" s="395"/>
      <c r="L367" s="395"/>
      <c r="M367" s="393"/>
      <c r="N367" s="393"/>
      <c r="O367" s="396"/>
      <c r="P367" s="393"/>
      <c r="Q367" s="659"/>
      <c r="R367" s="637"/>
      <c r="X367" s="637"/>
      <c r="Y367" s="637"/>
      <c r="Z367" s="637"/>
    </row>
    <row r="368" spans="1:26">
      <c r="A368" s="392"/>
      <c r="B368" s="392"/>
      <c r="C368" s="392"/>
      <c r="D368" s="394"/>
      <c r="E368" s="392"/>
      <c r="F368" s="392"/>
      <c r="G368" s="392"/>
      <c r="H368" s="392"/>
      <c r="I368" s="392"/>
      <c r="J368" s="395"/>
      <c r="K368" s="395"/>
      <c r="L368" s="395"/>
      <c r="M368" s="393"/>
      <c r="N368" s="393"/>
      <c r="O368" s="396"/>
      <c r="P368" s="393"/>
      <c r="Q368" s="604"/>
      <c r="R368" s="637"/>
      <c r="X368" s="637"/>
      <c r="Y368" s="637"/>
      <c r="Z368" s="637"/>
    </row>
    <row r="369" spans="1:26">
      <c r="A369" s="392"/>
      <c r="B369" s="392"/>
      <c r="C369" s="392"/>
      <c r="D369" s="394"/>
      <c r="E369" s="392"/>
      <c r="F369" s="392"/>
      <c r="G369" s="392"/>
      <c r="H369" s="392"/>
      <c r="I369" s="392"/>
      <c r="J369" s="395"/>
      <c r="K369" s="395"/>
      <c r="L369" s="395"/>
      <c r="M369" s="393"/>
      <c r="N369" s="393"/>
      <c r="O369" s="396"/>
      <c r="P369" s="393"/>
      <c r="Q369" s="604"/>
      <c r="R369" s="637"/>
      <c r="X369" s="637"/>
      <c r="Y369" s="637"/>
      <c r="Z369" s="637"/>
    </row>
    <row r="370" spans="1:26">
      <c r="A370" s="392"/>
      <c r="B370" s="392"/>
      <c r="C370" s="392"/>
      <c r="D370" s="394"/>
      <c r="E370" s="392"/>
      <c r="F370" s="392"/>
      <c r="G370" s="392"/>
      <c r="H370" s="392"/>
      <c r="I370" s="392"/>
      <c r="J370" s="395"/>
      <c r="K370" s="395"/>
      <c r="L370" s="395"/>
      <c r="M370" s="393"/>
      <c r="N370" s="393"/>
      <c r="O370" s="396"/>
      <c r="P370" s="393"/>
      <c r="Q370" s="604"/>
      <c r="R370" s="637"/>
      <c r="X370" s="637"/>
      <c r="Y370" s="637"/>
      <c r="Z370" s="637"/>
    </row>
    <row r="371" spans="1:26">
      <c r="A371" s="392"/>
      <c r="B371" s="392"/>
      <c r="C371" s="392"/>
      <c r="D371" s="394"/>
      <c r="E371" s="392"/>
      <c r="F371" s="392"/>
      <c r="G371" s="392"/>
      <c r="H371" s="392"/>
      <c r="I371" s="392"/>
      <c r="J371" s="395"/>
      <c r="K371" s="395"/>
      <c r="L371" s="395"/>
      <c r="M371" s="393"/>
      <c r="N371" s="393"/>
      <c r="O371" s="396"/>
      <c r="P371" s="393"/>
      <c r="Q371" s="604"/>
      <c r="R371" s="637"/>
      <c r="X371" s="637"/>
      <c r="Y371" s="637"/>
      <c r="Z371" s="637"/>
    </row>
    <row r="372" spans="1:26">
      <c r="A372" s="392"/>
      <c r="B372" s="392"/>
      <c r="C372" s="392"/>
      <c r="D372" s="394"/>
      <c r="E372" s="392"/>
      <c r="F372" s="392"/>
      <c r="G372" s="392"/>
      <c r="H372" s="392"/>
      <c r="I372" s="392"/>
      <c r="J372" s="395"/>
      <c r="K372" s="395"/>
      <c r="L372" s="395"/>
      <c r="M372" s="393"/>
      <c r="N372" s="393"/>
      <c r="O372" s="396"/>
      <c r="P372" s="393"/>
      <c r="Q372" s="604"/>
      <c r="R372" s="637"/>
      <c r="X372" s="637"/>
      <c r="Y372" s="637"/>
      <c r="Z372" s="637"/>
    </row>
    <row r="373" spans="1:26">
      <c r="A373" s="392"/>
      <c r="B373" s="392"/>
      <c r="C373" s="392"/>
      <c r="D373" s="394"/>
      <c r="E373" s="392"/>
      <c r="F373" s="392"/>
      <c r="G373" s="392"/>
      <c r="H373" s="392"/>
      <c r="I373" s="392"/>
      <c r="J373" s="395"/>
      <c r="K373" s="395"/>
      <c r="L373" s="395"/>
      <c r="M373" s="393"/>
      <c r="N373" s="393"/>
      <c r="O373" s="396"/>
      <c r="P373" s="393"/>
      <c r="Q373" s="604"/>
      <c r="R373" s="637"/>
      <c r="X373" s="637"/>
      <c r="Y373" s="637"/>
      <c r="Z373" s="637"/>
    </row>
    <row r="374" spans="1:26">
      <c r="A374" s="392"/>
      <c r="B374" s="392"/>
      <c r="C374" s="392"/>
      <c r="D374" s="394"/>
      <c r="E374" s="392"/>
      <c r="F374" s="392"/>
      <c r="G374" s="392"/>
      <c r="H374" s="392"/>
      <c r="I374" s="392"/>
      <c r="J374" s="395"/>
      <c r="K374" s="395"/>
      <c r="L374" s="395"/>
      <c r="M374" s="393"/>
      <c r="N374" s="393"/>
      <c r="O374" s="396"/>
      <c r="P374" s="393"/>
      <c r="Q374" s="604"/>
      <c r="R374" s="637"/>
      <c r="X374" s="637"/>
      <c r="Y374" s="637"/>
      <c r="Z374" s="637"/>
    </row>
    <row r="375" spans="1:26">
      <c r="A375" s="392"/>
      <c r="B375" s="392"/>
      <c r="C375" s="392"/>
      <c r="D375" s="394"/>
      <c r="E375" s="392"/>
      <c r="F375" s="392"/>
      <c r="G375" s="392"/>
      <c r="H375" s="392"/>
      <c r="I375" s="392"/>
      <c r="J375" s="395"/>
      <c r="K375" s="395"/>
      <c r="L375" s="395"/>
      <c r="M375" s="393"/>
      <c r="N375" s="393"/>
      <c r="O375" s="396"/>
      <c r="P375" s="393"/>
      <c r="Q375" s="604"/>
      <c r="R375" s="637"/>
      <c r="X375" s="637"/>
      <c r="Y375" s="637"/>
      <c r="Z375" s="637"/>
    </row>
    <row r="376" spans="1:26">
      <c r="A376" s="392"/>
      <c r="B376" s="392"/>
      <c r="C376" s="392"/>
      <c r="D376" s="394"/>
      <c r="E376" s="392"/>
      <c r="F376" s="392"/>
      <c r="G376" s="392"/>
      <c r="H376" s="392"/>
      <c r="I376" s="392"/>
      <c r="J376" s="395"/>
      <c r="K376" s="395"/>
      <c r="L376" s="395"/>
      <c r="M376" s="393"/>
      <c r="N376" s="393"/>
      <c r="O376" s="396"/>
      <c r="P376" s="393"/>
      <c r="Q376" s="604"/>
      <c r="R376" s="637"/>
      <c r="X376" s="637"/>
      <c r="Y376" s="637"/>
      <c r="Z376" s="637"/>
    </row>
    <row r="378" spans="1:26">
      <c r="Q378" s="648" t="s">
        <v>131</v>
      </c>
    </row>
  </sheetData>
  <sheetProtection password="BCE2" sheet="1" objects="1" scenarios="1" selectLockedCells="1"/>
  <dataConsolidate/>
  <mergeCells count="571">
    <mergeCell ref="D306:D307"/>
    <mergeCell ref="E306:G306"/>
    <mergeCell ref="E301:F301"/>
    <mergeCell ref="K301:L301"/>
    <mergeCell ref="E302:F302"/>
    <mergeCell ref="K302:L302"/>
    <mergeCell ref="E303:F303"/>
    <mergeCell ref="K303:L303"/>
    <mergeCell ref="G294:H294"/>
    <mergeCell ref="G295:H295"/>
    <mergeCell ref="G296:H296"/>
    <mergeCell ref="G297:H297"/>
    <mergeCell ref="E300:F300"/>
    <mergeCell ref="K300:L300"/>
    <mergeCell ref="E286:G286"/>
    <mergeCell ref="E287:G287"/>
    <mergeCell ref="E288:G288"/>
    <mergeCell ref="E289:G289"/>
    <mergeCell ref="E290:G290"/>
    <mergeCell ref="E291:G291"/>
    <mergeCell ref="E277:J277"/>
    <mergeCell ref="N277:O277"/>
    <mergeCell ref="B278:O278"/>
    <mergeCell ref="B279:O279"/>
    <mergeCell ref="B280:O280"/>
    <mergeCell ref="E285:G285"/>
    <mergeCell ref="E272:J272"/>
    <mergeCell ref="N272:O272"/>
    <mergeCell ref="B273:O273"/>
    <mergeCell ref="E275:J275"/>
    <mergeCell ref="N275:O275"/>
    <mergeCell ref="E276:J276"/>
    <mergeCell ref="N276:O276"/>
    <mergeCell ref="E269:J269"/>
    <mergeCell ref="N269:O269"/>
    <mergeCell ref="E270:J270"/>
    <mergeCell ref="N270:O270"/>
    <mergeCell ref="E271:J271"/>
    <mergeCell ref="N271:O271"/>
    <mergeCell ref="E266:J266"/>
    <mergeCell ref="N266:O266"/>
    <mergeCell ref="E267:J267"/>
    <mergeCell ref="N267:O267"/>
    <mergeCell ref="E268:J268"/>
    <mergeCell ref="N268:O268"/>
    <mergeCell ref="E263:J263"/>
    <mergeCell ref="N263:O263"/>
    <mergeCell ref="E264:J264"/>
    <mergeCell ref="N264:O264"/>
    <mergeCell ref="E265:J265"/>
    <mergeCell ref="N265:O265"/>
    <mergeCell ref="B257:O257"/>
    <mergeCell ref="E260:J260"/>
    <mergeCell ref="N260:O260"/>
    <mergeCell ref="E261:J261"/>
    <mergeCell ref="N261:O261"/>
    <mergeCell ref="E262:J262"/>
    <mergeCell ref="N262:O262"/>
    <mergeCell ref="E254:J254"/>
    <mergeCell ref="N254:O254"/>
    <mergeCell ref="E255:J255"/>
    <mergeCell ref="N255:O255"/>
    <mergeCell ref="E256:J256"/>
    <mergeCell ref="N256:O256"/>
    <mergeCell ref="E251:J251"/>
    <mergeCell ref="N251:O251"/>
    <mergeCell ref="E252:J252"/>
    <mergeCell ref="N252:O252"/>
    <mergeCell ref="E253:J253"/>
    <mergeCell ref="N253:O253"/>
    <mergeCell ref="E245:J245"/>
    <mergeCell ref="N245:O245"/>
    <mergeCell ref="B246:O246"/>
    <mergeCell ref="E249:J249"/>
    <mergeCell ref="N249:O249"/>
    <mergeCell ref="E250:J250"/>
    <mergeCell ref="N250:O250"/>
    <mergeCell ref="P240:P241"/>
    <mergeCell ref="D242:D244"/>
    <mergeCell ref="E242:J242"/>
    <mergeCell ref="N242:O242"/>
    <mergeCell ref="E243:J243"/>
    <mergeCell ref="N243:O243"/>
    <mergeCell ref="E244:F244"/>
    <mergeCell ref="G244:J244"/>
    <mergeCell ref="K244:P244"/>
    <mergeCell ref="E239:J239"/>
    <mergeCell ref="N239:O239"/>
    <mergeCell ref="B240:J241"/>
    <mergeCell ref="K240:K241"/>
    <mergeCell ref="L240:M240"/>
    <mergeCell ref="N240:O241"/>
    <mergeCell ref="E236:J236"/>
    <mergeCell ref="N236:O236"/>
    <mergeCell ref="E237:J237"/>
    <mergeCell ref="N237:O237"/>
    <mergeCell ref="E238:J238"/>
    <mergeCell ref="N238:O238"/>
    <mergeCell ref="D231:F231"/>
    <mergeCell ref="E233:J233"/>
    <mergeCell ref="N233:O233"/>
    <mergeCell ref="E234:J234"/>
    <mergeCell ref="N234:O234"/>
    <mergeCell ref="E235:J235"/>
    <mergeCell ref="N235:O235"/>
    <mergeCell ref="E228:F228"/>
    <mergeCell ref="G228:J228"/>
    <mergeCell ref="K228:P228"/>
    <mergeCell ref="E229:J229"/>
    <mergeCell ref="N229:O229"/>
    <mergeCell ref="B230:O230"/>
    <mergeCell ref="P222:P223"/>
    <mergeCell ref="B226:B228"/>
    <mergeCell ref="C226:C228"/>
    <mergeCell ref="D226:D228"/>
    <mergeCell ref="E226:J227"/>
    <mergeCell ref="K226:K227"/>
    <mergeCell ref="L226:L227"/>
    <mergeCell ref="M226:M227"/>
    <mergeCell ref="N226:O227"/>
    <mergeCell ref="P226:P227"/>
    <mergeCell ref="C221:F221"/>
    <mergeCell ref="G221:H221"/>
    <mergeCell ref="J221:O221"/>
    <mergeCell ref="B222:J223"/>
    <mergeCell ref="K222:K223"/>
    <mergeCell ref="L222:M222"/>
    <mergeCell ref="N222:O223"/>
    <mergeCell ref="C213:F213"/>
    <mergeCell ref="C214:F214"/>
    <mergeCell ref="C215:F215"/>
    <mergeCell ref="H219:K219"/>
    <mergeCell ref="L219:L220"/>
    <mergeCell ref="F220:J220"/>
    <mergeCell ref="C208:F210"/>
    <mergeCell ref="G209:G210"/>
    <mergeCell ref="H209:H210"/>
    <mergeCell ref="J209:J210"/>
    <mergeCell ref="C211:F211"/>
    <mergeCell ref="C212:F212"/>
    <mergeCell ref="D201:G201"/>
    <mergeCell ref="D202:G202"/>
    <mergeCell ref="D203:G203"/>
    <mergeCell ref="D204:G204"/>
    <mergeCell ref="C206:H206"/>
    <mergeCell ref="D207:F207"/>
    <mergeCell ref="L192:M192"/>
    <mergeCell ref="N192:O192"/>
    <mergeCell ref="B193:O193"/>
    <mergeCell ref="B194:O194"/>
    <mergeCell ref="D199:G199"/>
    <mergeCell ref="D200:G200"/>
    <mergeCell ref="B189:O189"/>
    <mergeCell ref="E190:K190"/>
    <mergeCell ref="L190:M190"/>
    <mergeCell ref="N190:O190"/>
    <mergeCell ref="B191:B192"/>
    <mergeCell ref="C191:C192"/>
    <mergeCell ref="D191:D192"/>
    <mergeCell ref="E191:J192"/>
    <mergeCell ref="L191:M191"/>
    <mergeCell ref="N191:O191"/>
    <mergeCell ref="B187:B188"/>
    <mergeCell ref="C187:C188"/>
    <mergeCell ref="D187:D188"/>
    <mergeCell ref="E187:J188"/>
    <mergeCell ref="L187:M187"/>
    <mergeCell ref="L188:M188"/>
    <mergeCell ref="B184:B186"/>
    <mergeCell ref="C184:C186"/>
    <mergeCell ref="D184:D186"/>
    <mergeCell ref="E184:J186"/>
    <mergeCell ref="L184:M184"/>
    <mergeCell ref="L185:M185"/>
    <mergeCell ref="L186:M186"/>
    <mergeCell ref="B181:B183"/>
    <mergeCell ref="C181:C183"/>
    <mergeCell ref="D181:D183"/>
    <mergeCell ref="E181:J183"/>
    <mergeCell ref="L181:M181"/>
    <mergeCell ref="L182:M182"/>
    <mergeCell ref="L183:M183"/>
    <mergeCell ref="B176:O176"/>
    <mergeCell ref="D177:J177"/>
    <mergeCell ref="L177:O177"/>
    <mergeCell ref="E179:J179"/>
    <mergeCell ref="L179:O179"/>
    <mergeCell ref="E180:J180"/>
    <mergeCell ref="L180:M180"/>
    <mergeCell ref="E174:I174"/>
    <mergeCell ref="L174:M174"/>
    <mergeCell ref="N174:O174"/>
    <mergeCell ref="E175:I175"/>
    <mergeCell ref="L175:M175"/>
    <mergeCell ref="N175:O175"/>
    <mergeCell ref="E170:I170"/>
    <mergeCell ref="K170:L170"/>
    <mergeCell ref="M170:N170"/>
    <mergeCell ref="B171:O171"/>
    <mergeCell ref="B172:O172"/>
    <mergeCell ref="L173:M173"/>
    <mergeCell ref="N173:O173"/>
    <mergeCell ref="E167:J167"/>
    <mergeCell ref="N167:O167"/>
    <mergeCell ref="D168:P168"/>
    <mergeCell ref="E169:I169"/>
    <mergeCell ref="K169:L169"/>
    <mergeCell ref="M169:N169"/>
    <mergeCell ref="D164:K164"/>
    <mergeCell ref="M164:O164"/>
    <mergeCell ref="E165:J165"/>
    <mergeCell ref="N165:O165"/>
    <mergeCell ref="E166:J166"/>
    <mergeCell ref="N166:O166"/>
    <mergeCell ref="E161:J161"/>
    <mergeCell ref="N161:O161"/>
    <mergeCell ref="E162:J162"/>
    <mergeCell ref="N162:O162"/>
    <mergeCell ref="E163:J163"/>
    <mergeCell ref="N163:O163"/>
    <mergeCell ref="E158:J158"/>
    <mergeCell ref="N158:O158"/>
    <mergeCell ref="E159:J159"/>
    <mergeCell ref="N159:O159"/>
    <mergeCell ref="E160:J160"/>
    <mergeCell ref="N160:O160"/>
    <mergeCell ref="P153:P154"/>
    <mergeCell ref="E155:J155"/>
    <mergeCell ref="N155:O155"/>
    <mergeCell ref="E156:J156"/>
    <mergeCell ref="N156:O156"/>
    <mergeCell ref="E157:J157"/>
    <mergeCell ref="N157:O157"/>
    <mergeCell ref="E151:J151"/>
    <mergeCell ref="N151:O151"/>
    <mergeCell ref="E152:J152"/>
    <mergeCell ref="N152:O152"/>
    <mergeCell ref="B153:B154"/>
    <mergeCell ref="C153:C154"/>
    <mergeCell ref="D153:J154"/>
    <mergeCell ref="K153:K154"/>
    <mergeCell ref="L153:M153"/>
    <mergeCell ref="N153:O154"/>
    <mergeCell ref="P146:P147"/>
    <mergeCell ref="E148:J148"/>
    <mergeCell ref="N148:O148"/>
    <mergeCell ref="E149:J149"/>
    <mergeCell ref="N149:O149"/>
    <mergeCell ref="E150:J150"/>
    <mergeCell ref="N150:O150"/>
    <mergeCell ref="E144:J144"/>
    <mergeCell ref="N144:O144"/>
    <mergeCell ref="E145:J145"/>
    <mergeCell ref="N145:O145"/>
    <mergeCell ref="B146:B147"/>
    <mergeCell ref="C146:C147"/>
    <mergeCell ref="D146:J147"/>
    <mergeCell ref="K146:K147"/>
    <mergeCell ref="L146:M146"/>
    <mergeCell ref="N146:O147"/>
    <mergeCell ref="E141:J141"/>
    <mergeCell ref="N141:O141"/>
    <mergeCell ref="E142:J142"/>
    <mergeCell ref="N142:O142"/>
    <mergeCell ref="E143:J143"/>
    <mergeCell ref="N143:O143"/>
    <mergeCell ref="N137:O138"/>
    <mergeCell ref="P137:P138"/>
    <mergeCell ref="E139:J139"/>
    <mergeCell ref="N139:O139"/>
    <mergeCell ref="E140:J140"/>
    <mergeCell ref="N140:O140"/>
    <mergeCell ref="E134:I134"/>
    <mergeCell ref="L134:M134"/>
    <mergeCell ref="N134:O134"/>
    <mergeCell ref="B135:O135"/>
    <mergeCell ref="B136:O136"/>
    <mergeCell ref="B137:B138"/>
    <mergeCell ref="C137:C138"/>
    <mergeCell ref="D137:J138"/>
    <mergeCell ref="K137:K138"/>
    <mergeCell ref="L137:M137"/>
    <mergeCell ref="B131:O131"/>
    <mergeCell ref="L132:M132"/>
    <mergeCell ref="N132:O132"/>
    <mergeCell ref="E133:I133"/>
    <mergeCell ref="L133:M133"/>
    <mergeCell ref="N133:O133"/>
    <mergeCell ref="B129:J130"/>
    <mergeCell ref="K129:L129"/>
    <mergeCell ref="M129:N129"/>
    <mergeCell ref="O129:O130"/>
    <mergeCell ref="P129:P130"/>
    <mergeCell ref="K130:N130"/>
    <mergeCell ref="E127:I127"/>
    <mergeCell ref="K127:L127"/>
    <mergeCell ref="M127:N127"/>
    <mergeCell ref="E128:I128"/>
    <mergeCell ref="K128:L128"/>
    <mergeCell ref="M128:N128"/>
    <mergeCell ref="E124:I124"/>
    <mergeCell ref="K124:L124"/>
    <mergeCell ref="M124:N124"/>
    <mergeCell ref="E126:I126"/>
    <mergeCell ref="K126:L126"/>
    <mergeCell ref="M126:N126"/>
    <mergeCell ref="E121:I121"/>
    <mergeCell ref="K121:L121"/>
    <mergeCell ref="M121:N121"/>
    <mergeCell ref="D122:P122"/>
    <mergeCell ref="E123:I123"/>
    <mergeCell ref="K123:L123"/>
    <mergeCell ref="M123:N123"/>
    <mergeCell ref="E118:I118"/>
    <mergeCell ref="K118:L118"/>
    <mergeCell ref="M118:N118"/>
    <mergeCell ref="D119:P119"/>
    <mergeCell ref="E120:I120"/>
    <mergeCell ref="K120:L120"/>
    <mergeCell ref="M120:N120"/>
    <mergeCell ref="D115:P115"/>
    <mergeCell ref="E116:I116"/>
    <mergeCell ref="K116:L116"/>
    <mergeCell ref="M116:N116"/>
    <mergeCell ref="E117:I117"/>
    <mergeCell ref="K117:L117"/>
    <mergeCell ref="M117:N117"/>
    <mergeCell ref="D112:P112"/>
    <mergeCell ref="E113:I113"/>
    <mergeCell ref="K113:L113"/>
    <mergeCell ref="M113:N113"/>
    <mergeCell ref="E114:I114"/>
    <mergeCell ref="K114:L114"/>
    <mergeCell ref="M114:N114"/>
    <mergeCell ref="E110:I110"/>
    <mergeCell ref="K110:L110"/>
    <mergeCell ref="M110:N110"/>
    <mergeCell ref="E111:I111"/>
    <mergeCell ref="K111:L111"/>
    <mergeCell ref="M111:N111"/>
    <mergeCell ref="E107:I107"/>
    <mergeCell ref="K107:L107"/>
    <mergeCell ref="M107:N107"/>
    <mergeCell ref="D108:P108"/>
    <mergeCell ref="E109:I109"/>
    <mergeCell ref="K109:L109"/>
    <mergeCell ref="M109:N109"/>
    <mergeCell ref="E105:I105"/>
    <mergeCell ref="K105:L105"/>
    <mergeCell ref="M105:N105"/>
    <mergeCell ref="E106:I106"/>
    <mergeCell ref="K106:L106"/>
    <mergeCell ref="M106:N106"/>
    <mergeCell ref="D102:P102"/>
    <mergeCell ref="E103:I103"/>
    <mergeCell ref="K103:L103"/>
    <mergeCell ref="M103:N103"/>
    <mergeCell ref="E104:I104"/>
    <mergeCell ref="K104:L104"/>
    <mergeCell ref="M104:N104"/>
    <mergeCell ref="C99:I99"/>
    <mergeCell ref="K99:L99"/>
    <mergeCell ref="M99:N99"/>
    <mergeCell ref="D100:P100"/>
    <mergeCell ref="E101:I101"/>
    <mergeCell ref="K101:L101"/>
    <mergeCell ref="M101:N101"/>
    <mergeCell ref="B83:O83"/>
    <mergeCell ref="B84:O84"/>
    <mergeCell ref="H96:K96"/>
    <mergeCell ref="L96:L97"/>
    <mergeCell ref="F97:J97"/>
    <mergeCell ref="C98:F98"/>
    <mergeCell ref="G98:H98"/>
    <mergeCell ref="J98:O98"/>
    <mergeCell ref="E81:J81"/>
    <mergeCell ref="K81:L81"/>
    <mergeCell ref="M81:O81"/>
    <mergeCell ref="E82:J82"/>
    <mergeCell ref="K82:L82"/>
    <mergeCell ref="M82:O82"/>
    <mergeCell ref="E78:J78"/>
    <mergeCell ref="K78:L78"/>
    <mergeCell ref="M78:O78"/>
    <mergeCell ref="E80:J80"/>
    <mergeCell ref="K80:L80"/>
    <mergeCell ref="M80:O80"/>
    <mergeCell ref="E76:J76"/>
    <mergeCell ref="K76:L76"/>
    <mergeCell ref="M76:O76"/>
    <mergeCell ref="E77:J77"/>
    <mergeCell ref="K77:L77"/>
    <mergeCell ref="M77:O77"/>
    <mergeCell ref="E74:J74"/>
    <mergeCell ref="K74:L74"/>
    <mergeCell ref="M74:O74"/>
    <mergeCell ref="E75:J75"/>
    <mergeCell ref="K75:L75"/>
    <mergeCell ref="M75:O75"/>
    <mergeCell ref="E72:J72"/>
    <mergeCell ref="K72:L72"/>
    <mergeCell ref="M72:O72"/>
    <mergeCell ref="C73:J73"/>
    <mergeCell ref="K73:L73"/>
    <mergeCell ref="M73:O73"/>
    <mergeCell ref="K69:L69"/>
    <mergeCell ref="M69:O69"/>
    <mergeCell ref="E70:J70"/>
    <mergeCell ref="K70:L70"/>
    <mergeCell ref="M70:O70"/>
    <mergeCell ref="E71:J71"/>
    <mergeCell ref="K71:L71"/>
    <mergeCell ref="M71:O71"/>
    <mergeCell ref="P64:P65"/>
    <mergeCell ref="E66:J66"/>
    <mergeCell ref="M66:O66"/>
    <mergeCell ref="E67:J67"/>
    <mergeCell ref="M67:O67"/>
    <mergeCell ref="E68:J68"/>
    <mergeCell ref="M68:O68"/>
    <mergeCell ref="E63:J63"/>
    <mergeCell ref="M63:O63"/>
    <mergeCell ref="B64:B65"/>
    <mergeCell ref="C64:J65"/>
    <mergeCell ref="K64:L64"/>
    <mergeCell ref="M64:O65"/>
    <mergeCell ref="E60:J60"/>
    <mergeCell ref="M60:O60"/>
    <mergeCell ref="E61:J61"/>
    <mergeCell ref="M61:O61"/>
    <mergeCell ref="E62:J62"/>
    <mergeCell ref="M62:O62"/>
    <mergeCell ref="P55:P56"/>
    <mergeCell ref="E57:J57"/>
    <mergeCell ref="M57:O57"/>
    <mergeCell ref="B58:B59"/>
    <mergeCell ref="C58:J59"/>
    <mergeCell ref="K58:L58"/>
    <mergeCell ref="M58:O59"/>
    <mergeCell ref="P58:P59"/>
    <mergeCell ref="E52:J52"/>
    <mergeCell ref="K52:L52"/>
    <mergeCell ref="M52:O52"/>
    <mergeCell ref="B53:O53"/>
    <mergeCell ref="B54:O54"/>
    <mergeCell ref="B55:B56"/>
    <mergeCell ref="C55:J56"/>
    <mergeCell ref="K55:L55"/>
    <mergeCell ref="M55:O56"/>
    <mergeCell ref="E50:J50"/>
    <mergeCell ref="K50:L50"/>
    <mergeCell ref="M50:O50"/>
    <mergeCell ref="E51:J51"/>
    <mergeCell ref="K51:L51"/>
    <mergeCell ref="M51:O51"/>
    <mergeCell ref="B47:O47"/>
    <mergeCell ref="K48:L48"/>
    <mergeCell ref="M48:O48"/>
    <mergeCell ref="E49:J49"/>
    <mergeCell ref="K49:L49"/>
    <mergeCell ref="M49:O49"/>
    <mergeCell ref="E45:J45"/>
    <mergeCell ref="K45:L45"/>
    <mergeCell ref="M45:N45"/>
    <mergeCell ref="B46:J46"/>
    <mergeCell ref="K46:L46"/>
    <mergeCell ref="M46:N46"/>
    <mergeCell ref="B41:P41"/>
    <mergeCell ref="E43:J43"/>
    <mergeCell ref="K43:L43"/>
    <mergeCell ref="M43:N43"/>
    <mergeCell ref="E44:J44"/>
    <mergeCell ref="K44:L44"/>
    <mergeCell ref="M44:N44"/>
    <mergeCell ref="E39:J39"/>
    <mergeCell ref="K39:L39"/>
    <mergeCell ref="M39:N39"/>
    <mergeCell ref="B40:L40"/>
    <mergeCell ref="M40:N40"/>
    <mergeCell ref="O40:P40"/>
    <mergeCell ref="E37:J37"/>
    <mergeCell ref="K37:L37"/>
    <mergeCell ref="M37:N37"/>
    <mergeCell ref="E38:J38"/>
    <mergeCell ref="K38:L38"/>
    <mergeCell ref="M38:N38"/>
    <mergeCell ref="B33:P33"/>
    <mergeCell ref="E35:J35"/>
    <mergeCell ref="K35:L35"/>
    <mergeCell ref="M35:N35"/>
    <mergeCell ref="E36:J36"/>
    <mergeCell ref="K36:L36"/>
    <mergeCell ref="M36:N36"/>
    <mergeCell ref="E31:J31"/>
    <mergeCell ref="K31:L31"/>
    <mergeCell ref="M31:N31"/>
    <mergeCell ref="B32:L32"/>
    <mergeCell ref="M32:N32"/>
    <mergeCell ref="O32:P32"/>
    <mergeCell ref="E29:J29"/>
    <mergeCell ref="K29:L29"/>
    <mergeCell ref="M29:N29"/>
    <mergeCell ref="E30:J30"/>
    <mergeCell ref="K30:L30"/>
    <mergeCell ref="M30:N30"/>
    <mergeCell ref="E27:J27"/>
    <mergeCell ref="K27:L27"/>
    <mergeCell ref="M27:N27"/>
    <mergeCell ref="E28:J28"/>
    <mergeCell ref="K28:L28"/>
    <mergeCell ref="M28:N28"/>
    <mergeCell ref="B23:L23"/>
    <mergeCell ref="M23:N23"/>
    <mergeCell ref="O23:P23"/>
    <mergeCell ref="B24:P24"/>
    <mergeCell ref="D25:P25"/>
    <mergeCell ref="E26:J26"/>
    <mergeCell ref="K26:L26"/>
    <mergeCell ref="M26:N26"/>
    <mergeCell ref="B19:P19"/>
    <mergeCell ref="D20:P20"/>
    <mergeCell ref="E21:J21"/>
    <mergeCell ref="K21:L21"/>
    <mergeCell ref="M21:N21"/>
    <mergeCell ref="E22:J22"/>
    <mergeCell ref="K22:L22"/>
    <mergeCell ref="M22:N22"/>
    <mergeCell ref="E17:J17"/>
    <mergeCell ref="K17:L17"/>
    <mergeCell ref="M17:N17"/>
    <mergeCell ref="B18:L18"/>
    <mergeCell ref="M18:N18"/>
    <mergeCell ref="O18:P18"/>
    <mergeCell ref="E15:J15"/>
    <mergeCell ref="K15:L15"/>
    <mergeCell ref="M15:N15"/>
    <mergeCell ref="E16:J16"/>
    <mergeCell ref="K16:L16"/>
    <mergeCell ref="M16:N16"/>
    <mergeCell ref="E13:J13"/>
    <mergeCell ref="K13:L13"/>
    <mergeCell ref="M13:N13"/>
    <mergeCell ref="E14:J14"/>
    <mergeCell ref="K14:L14"/>
    <mergeCell ref="M14:N14"/>
    <mergeCell ref="E11:J11"/>
    <mergeCell ref="K11:L11"/>
    <mergeCell ref="M11:N11"/>
    <mergeCell ref="E12:J12"/>
    <mergeCell ref="K12:L12"/>
    <mergeCell ref="M12:N12"/>
    <mergeCell ref="E9:J9"/>
    <mergeCell ref="K9:L9"/>
    <mergeCell ref="M9:N9"/>
    <mergeCell ref="E10:J10"/>
    <mergeCell ref="K10:L10"/>
    <mergeCell ref="M10:N10"/>
    <mergeCell ref="B6:J6"/>
    <mergeCell ref="K6:L6"/>
    <mergeCell ref="M6:N6"/>
    <mergeCell ref="D7:P7"/>
    <mergeCell ref="E8:J8"/>
    <mergeCell ref="K8:L8"/>
    <mergeCell ref="M8:N8"/>
    <mergeCell ref="B2:P2"/>
    <mergeCell ref="H3:J3"/>
    <mergeCell ref="K3:L4"/>
    <mergeCell ref="F4:J4"/>
    <mergeCell ref="C5:F5"/>
    <mergeCell ref="G5:J5"/>
    <mergeCell ref="K5:O5"/>
  </mergeCells>
  <conditionalFormatting sqref="L275:M277">
    <cfRule type="cellIs" dxfId="1" priority="1" stopIfTrue="1" operator="equal">
      <formula>"N.A."</formula>
    </cfRule>
  </conditionalFormatting>
  <dataValidations count="37">
    <dataValidation type="custom" allowBlank="1" showInputMessage="1" showErrorMessage="1" errorTitle="Data Validation Error" error="Cell is disabled, please remove Percentage Value in 10.4(a) OR Percentage Value must be BETWEEN 0 and 100" sqref="N145:O145" xr:uid="{55AB4CCB-CDE2-4FE2-8600-3B0BF731B505}">
      <formula1>AND(AND(ISBLANK(N144)),AND(N145&gt;=0,N145&lt;=100))</formula1>
    </dataValidation>
    <dataValidation type="custom" allowBlank="1" showInputMessage="1" showErrorMessage="1" errorTitle="Data Validation Error" error="Cell is disabled, please remove Percentage Value in 10.4(b) OR Percentage Value must be BETWEEN 0 and 100" sqref="N144:O144" xr:uid="{5518C8C8-3C08-4B0F-B1AC-46975E1E091C}">
      <formula1>AND(AND(ISBLANK(N145)),AND(N144&gt;=0,N144&lt;=100))</formula1>
    </dataValidation>
    <dataValidation type="custom" showInputMessage="1" showErrorMessage="1" errorTitle="Data Validation Error" error="Percentage of coverage is required and must be &gt;=65% under &quot;Structural System: 7.1 - Precast household shelters - in nos&quot; OR Percentage Value must be BETWEEN 0 and 100" sqref="N158:O158" xr:uid="{445882B7-771F-4127-9454-781DDFBB6629}">
      <formula1>AND(MOD(M57,1)=0, M57&gt;=65, M57&lt;=100)</formula1>
    </dataValidation>
    <dataValidation type="decimal" allowBlank="1" showInputMessage="1" showErrorMessage="1" errorTitle="Data Validation Error" error="Percentage Value must be BETWEEN 0 and 100." sqref="N249:O256 M70:O70 M74:O77 N242:O243 N148 M166:N167 N275:O277 N245:O245 N260:O272 N160:N163" xr:uid="{29229471-127A-4CA3-994C-359C266E415C}">
      <formula1>0</formula1>
      <formula2>100</formula2>
    </dataValidation>
    <dataValidation type="custom" showInputMessage="1" showErrorMessage="1" errorTitle="Data Validation Error" error="Cell is disabled, please remove Percentage Value from 10.3 OR Percentage Value must be BETWEEN 0 and 100" sqref="N157:O157" xr:uid="{BEB0676C-C89C-46BC-BE73-5FFC3604C9AB}">
      <formula1>AND(ISBLANK(N143),AND(N157&gt;=0,N157&lt;=100))</formula1>
    </dataValidation>
    <dataValidation type="custom" showInputMessage="1" showErrorMessage="1" errorTitle="Data Validation Error" error="Cell is disabled, please remove Percentage Value from 10.2 OR Percentage Value must be BETWEEN 0 and 100" sqref="N156:O156" xr:uid="{A5E473B9-C1E3-45DE-A4D6-495FFD9D4394}">
      <formula1>AND(ISBLANK(N142),AND(N156&gt;=0,N156&lt;=100))</formula1>
    </dataValidation>
    <dataValidation type="custom" showInputMessage="1" showErrorMessage="1" errorTitle="Data Validation Error" error="Cell is disabled, please remove Percentage Value from 10.2 OR Percentage Value must be BETWEEN 0 and 100" sqref="N149:O149" xr:uid="{4BF4F4A3-E8E4-475F-8230-A28B088D4944}">
      <formula1>AND(ISBLANK(N142),AND(N149&gt;=0,N149&lt;=100))</formula1>
    </dataValidation>
    <dataValidation type="custom" showInputMessage="1" showErrorMessage="1" errorTitle="Validation Error" error="Cell is disabled, please remove Percentage Value in 10.1(a), 10.1(b), 10.1(c) and/or 11.3(a) OR Percentage Value must be BETWEEN 0 and 100" sqref="N151:O151" xr:uid="{78E70604-33E7-493A-9BDA-CB078DDD877C}">
      <formula1>AND(AND(ISBLANK(N139),ISBLANK(N140),ISBLANK(N141),ISBLANK(N150)),AND(N151&gt;=0,N151&lt;=100))</formula1>
    </dataValidation>
    <dataValidation type="custom" showInputMessage="1" showErrorMessage="1" errorTitle="Validation Error" error="Cell is disabled, please remove Percentage Value in 10.1(a), 10.1(b), 10.1(c) and/or 11.3(b) OR Percentage Value must be BETWEEN 0 and 100" sqref="N150:O150" xr:uid="{EDAA0980-AE84-4174-BA6A-7F9F8D048AEC}">
      <formula1>AND(AND(ISBLANK(N139),ISBLANK(N140),ISBLANK(N141),ISBLANK(N151)),AND(N150&gt;=0,N150&lt;=100))</formula1>
    </dataValidation>
    <dataValidation type="custom" showInputMessage="1" showErrorMessage="1" errorTitle="Data Validation Error" error="Cell is disabled, please remove Percentage Value from 10.1(a), 10.1(b) and 10.1(c) OR Percentage Value must be BETWEEN 0 and 100" sqref="N155:O155" xr:uid="{E7CAD28D-D66A-4437-9836-FCEAD1FD0B56}">
      <formula1>AND(AND(ISBLANK(N139),ISBLANK(N140),ISBLANK(N141)),AND(N155&gt;=0,N155&lt;=100))</formula1>
    </dataValidation>
    <dataValidation type="custom" showInputMessage="1" showErrorMessage="1" errorTitle="Data Validation Error" error="Cell is disabled, please remove Percentage Value in 11.3(a) and/or 11.3(b) and/or 12.1 OR Percentage Value must be BETWEEN 0 and 100_x000a_" sqref="N141:O141" xr:uid="{003FC81E-271E-4F4C-83A6-07678E8CC684}">
      <formula1>AND(AND(ISBLANK(N150),ISBLANK(N151),ISBLANK(N155)),AND(N141&gt;=0,N141&lt;=100))</formula1>
    </dataValidation>
    <dataValidation type="custom" showInputMessage="1" showErrorMessage="1" errorTitle="Data Validation Error" error="Cell is disabled, please remove Percentage Value in 11.3(a) and/or 11.3(b) and/or 12.1 OR Percentage Value must be BETWEEN 0 and 100" sqref="N139:O139" xr:uid="{3FF0A896-E590-49C4-9F2D-38D4DD3D21D5}">
      <formula1>AND(AND(ISBLANK(N150),ISBLANK(N151),ISBLANK(N155)),AND(N139&gt;=0,N139&lt;=100))</formula1>
    </dataValidation>
    <dataValidation type="custom" showInputMessage="1" showErrorMessage="1" errorTitle="Data Validation Error" error="Cell is disabled, please remove Percentage Value in 11.3(a) and/or 11.3(b) and/or 12.1 OR Percentage Value must be BETWEEN 0 and 100_x000a_" sqref="N140:O140" xr:uid="{195369DF-9624-41BF-AEBB-76DEED6F336B}">
      <formula1>AND(AND(ISBLANK(N150),ISBLANK(N151),ISBLANK(N155)),AND(N140&gt;=0,N140&lt;=100))</formula1>
    </dataValidation>
    <dataValidation type="custom" showInputMessage="1" showErrorMessage="1" errorTitle="Data Validation Error" error="Cell is disabled, please remove Percentage Value in 11.2 and/or 12.2 OR Percentage Value must be BETWEEN 0 and 100" sqref="N142:O142" xr:uid="{11F595BC-E27F-46A0-A131-856C908C98FA}">
      <formula1>AND(AND(ISBLANK(N149),ISBLANK(N156)),AND(N142&gt;=0,N142&lt;=100))</formula1>
    </dataValidation>
    <dataValidation type="custom" showInputMessage="1" showErrorMessage="1" errorTitle="Data Validation Error" error="Cell is disabled, please remove Percentage Value in 12.3 OR Percentage Value must be BETWEEN 0 and 100" sqref="N143:O143" xr:uid="{92201EA6-598C-445F-8976-56091555C6FC}">
      <formula1>AND(ISBLANK(N157),AND(N143&gt;=0,N143&lt;=100))</formula1>
    </dataValidation>
    <dataValidation type="custom" operator="greaterThan" allowBlank="1" showInputMessage="1" showErrorMessage="1" errorTitle="Data Validation Error" error="Area must be GREATER THAN ZERO (&gt;0) and must be &lt;= Cast in-situ RC wall with skim coat" sqref="K116:L116" xr:uid="{EF355B1B-9E13-46A2-A673-A10040AAD282}">
      <formula1>IF(ISNUMBER(K168),IF(OR(K168&gt;T116,K168&lt;0),"0",K168)," ")</formula1>
    </dataValidation>
    <dataValidation allowBlank="1" showInputMessage="1" errorTitle="Data Validation Error" error="Demerit Point Must Be Either -3 Or 0 OR % of Length (External + Internal) in Item 7.2 is less than 20%." sqref="P192" xr:uid="{2A3EE0F3-C6AF-4A30-A9BA-89835AB14186}"/>
    <dataValidation type="decimal" allowBlank="1" showErrorMessage="1" errorTitle="Data Validation Error" error="Percentage Value must be BETWEEN 0 and 100. " sqref="M165:N165 M229:O229 N226:O227" xr:uid="{DB8F6129-2172-418B-B89E-0157107E67C1}">
      <formula1>0</formula1>
      <formula2>100</formula2>
    </dataValidation>
    <dataValidation type="decimal" allowBlank="1" showInputMessage="1" showErrorMessage="1" errorTitle="Data Validation Error" error="Percentage VALUE must be BETWEEN 0 to 100." sqref="M49:O52 M57:O57 M60:O63 M66:O68" xr:uid="{F61E00B0-223B-4BE8-A49C-2A723C66CEE2}">
      <formula1>0</formula1>
      <formula2>100</formula2>
    </dataValidation>
    <dataValidation type="whole" showInputMessage="1" showErrorMessage="1" errorTitle="Data Validation Error" error="Value must be 1 to 6" sqref="N175:O175 N134:O134" xr:uid="{E65461CC-9BBE-47AB-90A0-CE97F144819F}">
      <formula1>1</formula1>
      <formula2>6</formula2>
    </dataValidation>
    <dataValidation type="decimal" operator="greaterThanOrEqual" allowBlank="1" showInputMessage="1" showErrorMessage="1" errorTitle="Data Validation Error" error="Value must be GREATER THAN OR EQUAL TO ZERO (&gt;=0)." sqref="L174:M174 L133:M133" xr:uid="{36A92D7B-D1AF-4011-AF93-CF59D6DCDE70}">
      <formula1>0</formula1>
    </dataValidation>
    <dataValidation type="decimal" allowBlank="1" showInputMessage="1" showErrorMessage="1" errorTitle="Data Validation Error" error="Percentage Value must be BETWEEN 0 and 100. " sqref="M71:O72 M78:O78 M80:O82 N233:O239" xr:uid="{6DF567F8-BD08-4B21-B092-0A75BA751567}">
      <formula1>0</formula1>
      <formula2>100</formula2>
    </dataValidation>
    <dataValidation type="custom" allowBlank="1" showInputMessage="1" showErrorMessage="1" errorTitle="Data Validation Error" error="Value must be ZERO (0) if there is no void GREATER THAN 9m." sqref="K174 K133" xr:uid="{14E71DD2-E125-4981-8EAA-6DACBCDAE9B7}">
      <formula1>IF(ISNUMBER(K133),IF(OR(K133=0,K133&gt;9),1,0)," ")</formula1>
    </dataValidation>
    <dataValidation type="decimal" operator="greaterThanOrEqual" showInputMessage="1" showErrorMessage="1" errorTitle="Data Validation Error" error="Value must be GREATER THAN OR EQUAL TO ZERO (&gt;=0)." sqref="L175:M175 L134:M134" xr:uid="{358D1FA8-29C5-4495-9F69-E328CB564A7B}">
      <formula1>0</formula1>
    </dataValidation>
    <dataValidation operator="greaterThan" allowBlank="1" showInputMessage="1" sqref="K175 N133 K134 N174" xr:uid="{8AB5938A-E15C-48D4-A3CC-F4B9061FB2D0}"/>
    <dataValidation type="decimal" allowBlank="1" showInputMessage="1" showErrorMessage="1" errorTitle="Data Validation Error" error="Labour Saving Index must be BETWEEN 0 and 1." sqref="K43:L45 J126:J128" xr:uid="{011F9342-A58C-4610-B360-6964AA746C39}">
      <formula1>0</formula1>
      <formula2>1</formula2>
    </dataValidation>
    <dataValidation type="decimal" allowBlank="1" showInputMessage="1" showErrorMessage="1" errorTitle="Validation Error" error="Percentage Value must be BETWEEN 0 and 100." sqref="N152" xr:uid="{98BDBDD0-7468-41C0-A85C-099E6B8AF4E6}">
      <formula1>0</formula1>
      <formula2>100</formula2>
    </dataValidation>
    <dataValidation type="decimal" allowBlank="1" showInputMessage="1" showErrorMessage="1" errorTitle="Data Validation Error" error="Demerit Point Must Be Either -1 Or 0" sqref="P179:P180 P190" xr:uid="{553DED5A-315F-49F9-A16C-BA221DD7D105}">
      <formula1>-1</formula1>
      <formula2>0</formula2>
    </dataValidation>
    <dataValidation type="decimal" operator="greaterThan" allowBlank="1" showInputMessage="1" showErrorMessage="1" errorTitle="Data Validation Error" error="Value must be GREATER THAN ZERO (&gt;0)." sqref="M275:M277" xr:uid="{1F77A25A-DA43-46CE-B4CF-AF53FF949C75}">
      <formula1>0</formula1>
    </dataValidation>
    <dataValidation type="decimal" operator="greaterThan" allowBlank="1" showInputMessage="1" showErrorMessage="1" errorTitle="Data Validation Error" error="Area must be GREATER THAN ZERO (&gt;0)." sqref="K113:L113 L124 M123:N124 K123:K124 L111 M110:M111 K110:K111 N111 M21:N22 N24 N41 M35:N39 M8:N17 M43:N45 N33 M26:N31 K103:N107 K101:N101 L120 M120:N121 K120:K121 K109:N109 K126:N128" xr:uid="{DC816670-6A6D-41CF-90F6-071245AD229E}">
      <formula1>0</formula1>
    </dataValidation>
    <dataValidation type="decimal" operator="greaterThan" allowBlank="1" showInputMessage="1" showErrorMessage="1" errorTitle="Data Validation Error" error="Area must be GREATER THAN ZERO(&gt;0)." sqref="K117:N118 M116:N116 M113:N113 K114:N114" xr:uid="{650DD461-0FB1-4DC8-B41A-904397A2D99C}">
      <formula1>0</formula1>
    </dataValidation>
    <dataValidation operator="greaterThan" errorTitle="Data Validation Error" error="Area must be GREATER THAN ZERO (&gt;0) and must be &lt;= PC formwork with skim coat + Cast in-situ RC wall with skim coat" sqref="M169:N170" xr:uid="{114603F2-2F0E-4FAC-8559-E51EEE3F3A73}"/>
    <dataValidation operator="greaterThan" allowBlank="1" showInputMessage="1" showErrorMessage="1" sqref="P174 P133" xr:uid="{BE4BF7BC-66C3-404C-8B7A-69ED3195664F}"/>
    <dataValidation type="custom" showInputMessage="1" showErrorMessage="1" errorTitle="Data Validation Error" error="Percentage of coverage is required and must be &gt;=65% under A2.8(a) or A2.8(b) OR Percentage Value must be BETWEEN 0 and 100" sqref="N159:O159" xr:uid="{F7792D70-A7F4-4F3C-9B67-77FC8FFE5C6A}">
      <formula1>OR(AND(N242&gt;=1, N242&gt;=65, N242&lt;=100),AND(N243&gt;=1, N243&gt;=65, N243&lt;=100),AND(N245&gt;=1, N245&gt;=65, N245&lt;=100))</formula1>
    </dataValidation>
    <dataValidation type="custom" allowBlank="1" showInputMessage="1" showErrorMessage="1" errorTitle="Data Validation Error" error="Demerit Point Must Be Either -2 Or 0 OR % of Length (External + Internal) in Item 7.1 is greater than 20%" sqref="P191" xr:uid="{257DB2B8-4F82-4565-8B1A-3033F8F7FDE4}">
      <formula1>AND((O132*100)&lt;20,OR(P191=0,P191=-2))</formula1>
    </dataValidation>
    <dataValidation type="custom" operator="greaterThan" allowBlank="1" showInputMessage="1" showErrorMessage="1" errorTitle="Data Validation Error" error="Length must be GREATER THAN ZERO (&gt;0) and must be &lt;= Precast Concrete Wall with skim coat (External Wall)" sqref="K170:L170" xr:uid="{ED3E4909-CAA0-4C4F-ABF7-52006D1C5488}">
      <formula1>IF(ISNUMBER(K170),IF(OR(K170&gt;T110,K170&lt;0)," ",K170)," ")</formula1>
    </dataValidation>
    <dataValidation type="custom" operator="greaterThan" allowBlank="1" showInputMessage="1" showErrorMessage="1" errorTitle="Data Validation Error" error="Length must be GREATER THAN ZERO (&gt;0) and must be &lt;= Cast in-situ RC wall with skim coat (External Wall)" sqref="K169:L169" xr:uid="{7767CB77-822B-4150-BAB5-D8C8D6DC3C4E}">
      <formula1>IF(ISNUMBER(K169),IF(OR(K169&gt;T117,K169&lt;0),"0",K169)," ")</formula1>
    </dataValidation>
  </dataValidations>
  <pageMargins left="0.19685039370078741" right="0.19685039370078741" top="0.19685039370078741" bottom="0.19685039370078741" header="0.11811023622047244" footer="0.11811023622047244"/>
  <pageSetup paperSize="9" scale="74" fitToHeight="0" orientation="portrait" r:id="rId1"/>
  <headerFooter alignWithMargins="0">
    <oddFooter>&amp;L&amp;"Times New Roman,Regular"&amp;8BPD_BS03
[Ver_Dec_2019] - to be used only for projects submitted for planning approval on and after 15&amp;9&amp;Xth&amp;8&amp;X Dec 2019&amp;R&amp;9Page &amp;P</oddFooter>
  </headerFooter>
  <rowBreaks count="4" manualBreakCount="4">
    <brk id="63" max="15" man="1"/>
    <brk id="93" max="15" man="1"/>
    <brk id="145" max="15" man="1"/>
    <brk id="217" max="15" man="1"/>
  </rowBreaks>
  <colBreaks count="1" manualBreakCount="1">
    <brk id="16" max="1048575" man="1"/>
  </colBreaks>
  <drawing r:id="rId2"/>
  <legacyDrawing r:id="rId3"/>
  <controls>
    <mc:AlternateContent xmlns:mc="http://schemas.openxmlformats.org/markup-compatibility/2006">
      <mc:Choice Requires="x14">
        <control shapeId="148481" r:id="rId4" name="CommandButton1">
          <controlPr defaultSize="0" autoLine="0" r:id="rId5">
            <anchor moveWithCells="1">
              <from>
                <xdr:col>15</xdr:col>
                <xdr:colOff>31750</xdr:colOff>
                <xdr:row>4</xdr:row>
                <xdr:rowOff>0</xdr:rowOff>
              </from>
              <to>
                <xdr:col>15</xdr:col>
                <xdr:colOff>749300</xdr:colOff>
                <xdr:row>5</xdr:row>
                <xdr:rowOff>0</xdr:rowOff>
              </to>
            </anchor>
          </controlPr>
        </control>
      </mc:Choice>
      <mc:Fallback>
        <control shapeId="148481" r:id="rId4" name="CommandButton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2BCB6-222F-4EEE-8F17-89E1193E92CA}">
  <sheetPr codeName="Sheet13">
    <pageSetUpPr fitToPage="1"/>
  </sheetPr>
  <dimension ref="A1:Z378"/>
  <sheetViews>
    <sheetView zoomScaleNormal="100" zoomScaleSheetLayoutView="98" workbookViewId="0">
      <selection activeCell="M8" sqref="M8:N8"/>
    </sheetView>
  </sheetViews>
  <sheetFormatPr defaultColWidth="9.1796875" defaultRowHeight="13"/>
  <cols>
    <col min="1" max="1" width="1.1796875" style="1" customWidth="1"/>
    <col min="2" max="2" width="1.81640625" style="1" customWidth="1"/>
    <col min="3" max="3" width="5" style="1" customWidth="1"/>
    <col min="4" max="4" width="5.81640625" style="2" customWidth="1"/>
    <col min="5" max="5" width="10.26953125" style="1" customWidth="1"/>
    <col min="6" max="6" width="13.54296875" style="1" customWidth="1"/>
    <col min="7" max="7" width="12.7265625" style="1" customWidth="1"/>
    <col min="8" max="8" width="11.7265625" style="1" customWidth="1"/>
    <col min="9" max="9" width="1" style="1" hidden="1" customWidth="1"/>
    <col min="10" max="10" width="11.7265625" style="88" customWidth="1"/>
    <col min="11" max="12" width="10.7265625" style="88" customWidth="1"/>
    <col min="13" max="13" width="10.7265625" style="3" customWidth="1"/>
    <col min="14" max="14" width="9.7265625" style="3" customWidth="1"/>
    <col min="15" max="15" width="8.7265625" style="12" customWidth="1"/>
    <col min="16" max="16" width="14" style="124" customWidth="1"/>
    <col min="17" max="17" width="7.7265625" style="656" customWidth="1"/>
    <col min="18" max="18" width="7.7265625" style="657" customWidth="1"/>
    <col min="19" max="19" width="11.453125" style="637" customWidth="1"/>
    <col min="20" max="20" width="9.81640625" style="640" customWidth="1"/>
    <col min="21" max="21" width="9.81640625" style="658" customWidth="1"/>
    <col min="22" max="22" width="10" style="640" customWidth="1"/>
    <col min="23" max="23" width="9.81640625" style="640" customWidth="1"/>
    <col min="24" max="26" width="9.1796875" style="657"/>
    <col min="27" max="16384" width="9.1796875" style="1"/>
  </cols>
  <sheetData>
    <row r="1" spans="1:26" s="4" customFormat="1" ht="6.75" customHeight="1" thickBot="1">
      <c r="A1" s="274"/>
      <c r="B1" s="274"/>
      <c r="C1" s="275"/>
      <c r="D1" s="276"/>
      <c r="E1" s="275"/>
      <c r="F1" s="275"/>
      <c r="G1" s="275"/>
      <c r="H1" s="275"/>
      <c r="I1" s="275"/>
      <c r="J1" s="277"/>
      <c r="K1" s="277"/>
      <c r="L1" s="277"/>
      <c r="M1" s="278"/>
      <c r="N1" s="278"/>
      <c r="O1" s="279"/>
      <c r="P1" s="280"/>
      <c r="Q1" s="579"/>
      <c r="R1" s="579"/>
      <c r="S1" s="579"/>
      <c r="T1" s="580"/>
      <c r="U1" s="581"/>
      <c r="V1" s="580"/>
      <c r="W1" s="580"/>
      <c r="X1" s="582"/>
      <c r="Y1" s="582"/>
      <c r="Z1" s="582"/>
    </row>
    <row r="2" spans="1:26" s="4" customFormat="1" ht="17.25" customHeight="1" thickBot="1">
      <c r="A2" s="281"/>
      <c r="B2" s="1155" t="s">
        <v>209</v>
      </c>
      <c r="C2" s="1156"/>
      <c r="D2" s="1156"/>
      <c r="E2" s="1156"/>
      <c r="F2" s="1156"/>
      <c r="G2" s="1156"/>
      <c r="H2" s="1156"/>
      <c r="I2" s="1156"/>
      <c r="J2" s="1156"/>
      <c r="K2" s="1156"/>
      <c r="L2" s="1156"/>
      <c r="M2" s="1156"/>
      <c r="N2" s="1156"/>
      <c r="O2" s="1156"/>
      <c r="P2" s="1157"/>
      <c r="Q2" s="579"/>
      <c r="R2" s="579"/>
      <c r="S2" s="583"/>
      <c r="T2" s="584"/>
      <c r="U2" s="585"/>
      <c r="V2" s="580"/>
      <c r="W2" s="580"/>
      <c r="X2" s="582"/>
      <c r="Y2" s="582"/>
      <c r="Z2" s="582"/>
    </row>
    <row r="3" spans="1:26" s="4" customFormat="1" ht="15" customHeight="1">
      <c r="A3" s="281"/>
      <c r="B3" s="282"/>
      <c r="C3" s="283"/>
      <c r="D3" s="283"/>
      <c r="E3" s="283"/>
      <c r="F3" s="283"/>
      <c r="G3" s="283"/>
      <c r="H3" s="1158"/>
      <c r="I3" s="1158"/>
      <c r="J3" s="1159"/>
      <c r="K3" s="1160" t="s">
        <v>39</v>
      </c>
      <c r="L3" s="1161"/>
      <c r="M3" s="284" t="s">
        <v>36</v>
      </c>
      <c r="N3" s="285" t="s">
        <v>37</v>
      </c>
      <c r="O3" s="284" t="s">
        <v>714</v>
      </c>
      <c r="P3" s="286" t="s">
        <v>38</v>
      </c>
      <c r="Q3" s="579"/>
      <c r="R3" s="579"/>
      <c r="S3" s="583"/>
      <c r="T3" s="586"/>
      <c r="U3" s="585"/>
      <c r="V3" s="580"/>
      <c r="W3" s="580"/>
      <c r="X3" s="582"/>
      <c r="Y3" s="582"/>
      <c r="Z3" s="582"/>
    </row>
    <row r="4" spans="1:26" s="4" customFormat="1" ht="17.25" customHeight="1">
      <c r="A4" s="281"/>
      <c r="B4" s="287"/>
      <c r="C4" s="458" t="s">
        <v>5</v>
      </c>
      <c r="D4" s="458"/>
      <c r="E4" s="458"/>
      <c r="F4" s="1169">
        <f>SUMMARY!$E$6</f>
        <v>0</v>
      </c>
      <c r="G4" s="1169"/>
      <c r="H4" s="1169"/>
      <c r="I4" s="1169"/>
      <c r="J4" s="1170"/>
      <c r="K4" s="1162"/>
      <c r="L4" s="1163"/>
      <c r="M4" s="288">
        <f>P84</f>
        <v>0</v>
      </c>
      <c r="N4" s="289">
        <f ca="1">P194</f>
        <v>0</v>
      </c>
      <c r="O4" s="288">
        <f>P279</f>
        <v>0</v>
      </c>
      <c r="P4" s="430">
        <f ca="1">P280</f>
        <v>0</v>
      </c>
      <c r="Q4" s="579"/>
      <c r="R4" s="579"/>
      <c r="S4" s="583"/>
      <c r="T4" s="586"/>
      <c r="U4" s="585"/>
      <c r="V4" s="580"/>
      <c r="W4" s="580"/>
      <c r="X4" s="582"/>
      <c r="Y4" s="582"/>
      <c r="Z4" s="582"/>
    </row>
    <row r="5" spans="1:26" s="4" customFormat="1" ht="27" customHeight="1" thickBot="1">
      <c r="A5" s="281"/>
      <c r="B5" s="290"/>
      <c r="C5" s="1092" t="s">
        <v>18</v>
      </c>
      <c r="D5" s="1092"/>
      <c r="E5" s="1092"/>
      <c r="F5" s="1093"/>
      <c r="G5" s="1164" t="s">
        <v>711</v>
      </c>
      <c r="H5" s="1165"/>
      <c r="I5" s="1165"/>
      <c r="J5" s="1166"/>
      <c r="K5" s="1167" t="s">
        <v>19</v>
      </c>
      <c r="L5" s="1167"/>
      <c r="M5" s="1167"/>
      <c r="N5" s="1167"/>
      <c r="O5" s="1168"/>
      <c r="P5" s="291" t="s">
        <v>98</v>
      </c>
      <c r="Q5" s="579"/>
      <c r="R5" s="579"/>
      <c r="S5" s="583"/>
      <c r="T5" s="586"/>
      <c r="U5" s="585"/>
      <c r="V5" s="580"/>
      <c r="W5" s="580"/>
      <c r="X5" s="582"/>
      <c r="Y5" s="582"/>
      <c r="Z5" s="582"/>
    </row>
    <row r="6" spans="1:26" s="59" customFormat="1" ht="45" customHeight="1" thickBot="1">
      <c r="B6" s="1173" t="s">
        <v>706</v>
      </c>
      <c r="C6" s="1174"/>
      <c r="D6" s="1174"/>
      <c r="E6" s="1174"/>
      <c r="F6" s="1174"/>
      <c r="G6" s="1174"/>
      <c r="H6" s="1174"/>
      <c r="I6" s="1174"/>
      <c r="J6" s="1175"/>
      <c r="K6" s="1116" t="s">
        <v>128</v>
      </c>
      <c r="L6" s="973"/>
      <c r="M6" s="1116" t="s">
        <v>210</v>
      </c>
      <c r="N6" s="1117"/>
      <c r="O6" s="20" t="s">
        <v>129</v>
      </c>
      <c r="P6" s="123" t="s">
        <v>252</v>
      </c>
      <c r="Q6" s="587"/>
      <c r="R6" s="588"/>
      <c r="S6" s="589"/>
      <c r="T6" s="590"/>
      <c r="U6" s="591"/>
      <c r="V6" s="592"/>
      <c r="W6" s="592"/>
      <c r="X6" s="593"/>
      <c r="Y6" s="592"/>
      <c r="Z6" s="592"/>
    </row>
    <row r="7" spans="1:26" s="6" customFormat="1" ht="14.15" customHeight="1" thickBot="1">
      <c r="A7" s="292"/>
      <c r="B7" s="845"/>
      <c r="C7" s="831">
        <v>1</v>
      </c>
      <c r="D7" s="1171" t="s">
        <v>142</v>
      </c>
      <c r="E7" s="1171"/>
      <c r="F7" s="1171"/>
      <c r="G7" s="1171"/>
      <c r="H7" s="1171"/>
      <c r="I7" s="1171"/>
      <c r="J7" s="1171"/>
      <c r="K7" s="1171"/>
      <c r="L7" s="1171"/>
      <c r="M7" s="1171"/>
      <c r="N7" s="1171"/>
      <c r="O7" s="1171"/>
      <c r="P7" s="1172"/>
      <c r="Q7" s="594"/>
      <c r="R7" s="594"/>
      <c r="S7" s="594"/>
      <c r="T7" s="595"/>
      <c r="U7" s="596"/>
      <c r="V7" s="597"/>
      <c r="W7" s="597"/>
      <c r="X7" s="597"/>
      <c r="Y7" s="598"/>
      <c r="Z7" s="598"/>
    </row>
    <row r="8" spans="1:26" s="7" customFormat="1" ht="12" customHeight="1">
      <c r="A8" s="294"/>
      <c r="B8" s="571"/>
      <c r="C8" s="572"/>
      <c r="D8" s="462">
        <v>1.1000000000000001</v>
      </c>
      <c r="E8" s="1153" t="s">
        <v>110</v>
      </c>
      <c r="F8" s="1153"/>
      <c r="G8" s="1153"/>
      <c r="H8" s="1153"/>
      <c r="I8" s="1153"/>
      <c r="J8" s="1154"/>
      <c r="K8" s="1098">
        <v>1</v>
      </c>
      <c r="L8" s="1099"/>
      <c r="M8" s="950"/>
      <c r="N8" s="951"/>
      <c r="O8" s="792" t="str">
        <f t="shared" ref="O8:O17" si="0">IF(M8=0, "  ", IF(M8&lt;0,"Error", IF(M8&gt;0,M8/$M$46)))</f>
        <v xml:space="preserve">  </v>
      </c>
      <c r="P8" s="442" t="str">
        <f>IF(M8=0, " ", IF(M8&lt;0,"Error", IF(M8&gt;0,(M8/$M$46)*K8*45)))</f>
        <v xml:space="preserve"> </v>
      </c>
      <c r="Q8" s="599"/>
      <c r="R8" s="599"/>
      <c r="S8" s="589"/>
      <c r="T8" s="600" t="str">
        <f>IF(N8&lt;&gt;"",N8,"")</f>
        <v/>
      </c>
      <c r="U8" s="601" t="s">
        <v>165</v>
      </c>
      <c r="V8" s="602"/>
      <c r="W8" s="602"/>
      <c r="X8" s="602"/>
      <c r="Y8" s="603"/>
      <c r="Z8" s="603"/>
    </row>
    <row r="9" spans="1:26" ht="12" customHeight="1">
      <c r="A9" s="314"/>
      <c r="B9" s="298"/>
      <c r="C9" s="299"/>
      <c r="D9" s="433" t="s">
        <v>211</v>
      </c>
      <c r="E9" s="952" t="s">
        <v>213</v>
      </c>
      <c r="F9" s="952"/>
      <c r="G9" s="952"/>
      <c r="H9" s="952"/>
      <c r="I9" s="952"/>
      <c r="J9" s="953"/>
      <c r="K9" s="1094">
        <v>0.9</v>
      </c>
      <c r="L9" s="1105"/>
      <c r="M9" s="930"/>
      <c r="N9" s="931"/>
      <c r="O9" s="129" t="str">
        <f t="shared" si="0"/>
        <v xml:space="preserve">  </v>
      </c>
      <c r="P9" s="116" t="str">
        <f>IF(M9=0, " ", IF(M9&lt;0,"Error", IF(M9&gt;0,(M9/$M$46)*K9*45)))</f>
        <v xml:space="preserve"> </v>
      </c>
      <c r="Q9" s="604"/>
      <c r="R9" s="604"/>
      <c r="S9" s="604"/>
      <c r="T9" s="600" t="str">
        <f t="shared" ref="T9:T17" si="1">IF(N9&lt;&gt;"",N9,"")</f>
        <v/>
      </c>
      <c r="U9" s="601" t="s">
        <v>385</v>
      </c>
      <c r="V9" s="580"/>
      <c r="W9" s="602"/>
      <c r="X9" s="602"/>
      <c r="Y9" s="603"/>
      <c r="Z9" s="603"/>
    </row>
    <row r="10" spans="1:26" ht="12" customHeight="1">
      <c r="A10" s="314"/>
      <c r="B10" s="298"/>
      <c r="C10" s="299"/>
      <c r="D10" s="433" t="s">
        <v>212</v>
      </c>
      <c r="E10" s="952" t="s">
        <v>214</v>
      </c>
      <c r="F10" s="952"/>
      <c r="G10" s="952"/>
      <c r="H10" s="952"/>
      <c r="I10" s="952"/>
      <c r="J10" s="953"/>
      <c r="K10" s="1094">
        <v>0.8</v>
      </c>
      <c r="L10" s="1105"/>
      <c r="M10" s="930"/>
      <c r="N10" s="931"/>
      <c r="O10" s="129" t="str">
        <f t="shared" si="0"/>
        <v xml:space="preserve">  </v>
      </c>
      <c r="P10" s="116" t="str">
        <f t="shared" ref="P10:P17" si="2">IF(M10=0, " ", IF(M10&lt;0,"Error", IF(M10&gt;0,(M10/$M$46)*K10*45)))</f>
        <v xml:space="preserve"> </v>
      </c>
      <c r="Q10" s="604"/>
      <c r="R10" s="604"/>
      <c r="S10" s="604"/>
      <c r="T10" s="600" t="str">
        <f>IF(N10&lt;&gt;"",N10,"")</f>
        <v/>
      </c>
      <c r="U10" s="601" t="s">
        <v>166</v>
      </c>
      <c r="V10" s="580"/>
      <c r="W10" s="602"/>
      <c r="X10" s="602"/>
      <c r="Y10" s="603"/>
      <c r="Z10" s="603"/>
    </row>
    <row r="11" spans="1:26" ht="12" customHeight="1">
      <c r="A11" s="314"/>
      <c r="B11" s="298"/>
      <c r="C11" s="299"/>
      <c r="D11" s="433" t="s">
        <v>215</v>
      </c>
      <c r="E11" s="952" t="s">
        <v>217</v>
      </c>
      <c r="F11" s="952"/>
      <c r="G11" s="952"/>
      <c r="H11" s="952"/>
      <c r="I11" s="952"/>
      <c r="J11" s="953"/>
      <c r="K11" s="1094">
        <v>0.85</v>
      </c>
      <c r="L11" s="1105"/>
      <c r="M11" s="930"/>
      <c r="N11" s="931"/>
      <c r="O11" s="129" t="str">
        <f t="shared" si="0"/>
        <v xml:space="preserve">  </v>
      </c>
      <c r="P11" s="116" t="str">
        <f t="shared" si="2"/>
        <v xml:space="preserve"> </v>
      </c>
      <c r="Q11" s="604"/>
      <c r="R11" s="604"/>
      <c r="S11" s="604"/>
      <c r="T11" s="600" t="str">
        <f t="shared" si="1"/>
        <v/>
      </c>
      <c r="U11" s="601" t="s">
        <v>167</v>
      </c>
      <c r="V11" s="580"/>
      <c r="W11" s="602"/>
      <c r="X11" s="602"/>
      <c r="Y11" s="603"/>
      <c r="Z11" s="603"/>
    </row>
    <row r="12" spans="1:26" ht="12" customHeight="1">
      <c r="A12" s="314"/>
      <c r="B12" s="298"/>
      <c r="C12" s="299"/>
      <c r="D12" s="433" t="s">
        <v>216</v>
      </c>
      <c r="E12" s="952" t="s">
        <v>218</v>
      </c>
      <c r="F12" s="952"/>
      <c r="G12" s="952"/>
      <c r="H12" s="952"/>
      <c r="I12" s="952"/>
      <c r="J12" s="953"/>
      <c r="K12" s="1094">
        <v>0.75</v>
      </c>
      <c r="L12" s="1105"/>
      <c r="M12" s="930"/>
      <c r="N12" s="931"/>
      <c r="O12" s="129" t="str">
        <f t="shared" si="0"/>
        <v xml:space="preserve">  </v>
      </c>
      <c r="P12" s="116" t="str">
        <f t="shared" si="2"/>
        <v xml:space="preserve"> </v>
      </c>
      <c r="Q12" s="604"/>
      <c r="R12" s="604"/>
      <c r="S12" s="604"/>
      <c r="T12" s="600" t="str">
        <f>IF(N12&lt;&gt;"",N12,"")</f>
        <v/>
      </c>
      <c r="U12" s="601" t="s">
        <v>168</v>
      </c>
      <c r="V12" s="580"/>
      <c r="W12" s="602"/>
      <c r="X12" s="602"/>
      <c r="Y12" s="603"/>
      <c r="Z12" s="603"/>
    </row>
    <row r="13" spans="1:26" s="7" customFormat="1" ht="12" customHeight="1">
      <c r="A13" s="294"/>
      <c r="B13" s="295"/>
      <c r="C13" s="296"/>
      <c r="D13" s="297">
        <v>1.4</v>
      </c>
      <c r="E13" s="1151" t="s">
        <v>111</v>
      </c>
      <c r="F13" s="1151"/>
      <c r="G13" s="1151"/>
      <c r="H13" s="1151"/>
      <c r="I13" s="1151"/>
      <c r="J13" s="1152"/>
      <c r="K13" s="1094">
        <v>0.9</v>
      </c>
      <c r="L13" s="1105"/>
      <c r="M13" s="930"/>
      <c r="N13" s="931"/>
      <c r="O13" s="129" t="str">
        <f t="shared" si="0"/>
        <v xml:space="preserve">  </v>
      </c>
      <c r="P13" s="116" t="str">
        <f t="shared" si="2"/>
        <v xml:space="preserve"> </v>
      </c>
      <c r="Q13" s="599"/>
      <c r="R13" s="599"/>
      <c r="S13" s="589"/>
      <c r="T13" s="600" t="str">
        <f t="shared" si="1"/>
        <v/>
      </c>
      <c r="U13" s="601" t="s">
        <v>169</v>
      </c>
      <c r="V13" s="602"/>
      <c r="W13" s="602"/>
      <c r="X13" s="602"/>
      <c r="Y13" s="603"/>
      <c r="Z13" s="603"/>
    </row>
    <row r="14" spans="1:26" s="7" customFormat="1" ht="12" customHeight="1">
      <c r="A14" s="294"/>
      <c r="B14" s="295"/>
      <c r="C14" s="296"/>
      <c r="D14" s="297">
        <v>1.5</v>
      </c>
      <c r="E14" s="1151" t="s">
        <v>112</v>
      </c>
      <c r="F14" s="1151"/>
      <c r="G14" s="1151"/>
      <c r="H14" s="1151"/>
      <c r="I14" s="1151"/>
      <c r="J14" s="1152"/>
      <c r="K14" s="1094">
        <v>0.9</v>
      </c>
      <c r="L14" s="1105"/>
      <c r="M14" s="930"/>
      <c r="N14" s="931"/>
      <c r="O14" s="129" t="str">
        <f t="shared" si="0"/>
        <v xml:space="preserve">  </v>
      </c>
      <c r="P14" s="116" t="str">
        <f t="shared" si="2"/>
        <v xml:space="preserve"> </v>
      </c>
      <c r="Q14" s="599"/>
      <c r="R14" s="599"/>
      <c r="S14" s="589"/>
      <c r="T14" s="600" t="str">
        <f t="shared" si="1"/>
        <v/>
      </c>
      <c r="U14" s="601" t="s">
        <v>170</v>
      </c>
      <c r="V14" s="602"/>
      <c r="W14" s="602"/>
      <c r="X14" s="602"/>
      <c r="Y14" s="603"/>
      <c r="Z14" s="603"/>
    </row>
    <row r="15" spans="1:26" s="7" customFormat="1" ht="12" customHeight="1">
      <c r="A15" s="294"/>
      <c r="B15" s="295"/>
      <c r="C15" s="296"/>
      <c r="D15" s="297">
        <v>1.6</v>
      </c>
      <c r="E15" s="1151" t="s">
        <v>113</v>
      </c>
      <c r="F15" s="1151"/>
      <c r="G15" s="1151"/>
      <c r="H15" s="1151"/>
      <c r="I15" s="1151"/>
      <c r="J15" s="1152"/>
      <c r="K15" s="1094">
        <v>0.9</v>
      </c>
      <c r="L15" s="1105"/>
      <c r="M15" s="930"/>
      <c r="N15" s="931"/>
      <c r="O15" s="129" t="str">
        <f t="shared" si="0"/>
        <v xml:space="preserve">  </v>
      </c>
      <c r="P15" s="116" t="str">
        <f t="shared" si="2"/>
        <v xml:space="preserve"> </v>
      </c>
      <c r="Q15" s="599"/>
      <c r="R15" s="599"/>
      <c r="S15" s="589"/>
      <c r="T15" s="600" t="str">
        <f t="shared" si="1"/>
        <v/>
      </c>
      <c r="U15" s="601" t="s">
        <v>171</v>
      </c>
      <c r="V15" s="602"/>
      <c r="W15" s="602"/>
      <c r="X15" s="602"/>
      <c r="Y15" s="603"/>
      <c r="Z15" s="603"/>
    </row>
    <row r="16" spans="1:26" s="7" customFormat="1" ht="12" customHeight="1">
      <c r="A16" s="294"/>
      <c r="B16" s="295"/>
      <c r="C16" s="296"/>
      <c r="D16" s="297">
        <v>1.7</v>
      </c>
      <c r="E16" s="1151" t="s">
        <v>114</v>
      </c>
      <c r="F16" s="1151"/>
      <c r="G16" s="1151"/>
      <c r="H16" s="1151"/>
      <c r="I16" s="1151"/>
      <c r="J16" s="1152"/>
      <c r="K16" s="1094">
        <v>0.7</v>
      </c>
      <c r="L16" s="1105"/>
      <c r="M16" s="930"/>
      <c r="N16" s="931"/>
      <c r="O16" s="129" t="str">
        <f t="shared" si="0"/>
        <v xml:space="preserve">  </v>
      </c>
      <c r="P16" s="116" t="str">
        <f t="shared" si="2"/>
        <v xml:space="preserve"> </v>
      </c>
      <c r="Q16" s="599"/>
      <c r="R16" s="599"/>
      <c r="S16" s="589"/>
      <c r="T16" s="600" t="str">
        <f t="shared" si="1"/>
        <v/>
      </c>
      <c r="U16" s="601" t="s">
        <v>386</v>
      </c>
      <c r="V16" s="602"/>
      <c r="W16" s="602"/>
      <c r="X16" s="602"/>
      <c r="Y16" s="603"/>
      <c r="Z16" s="603"/>
    </row>
    <row r="17" spans="1:26" s="7" customFormat="1" ht="12" customHeight="1" thickBot="1">
      <c r="A17" s="294"/>
      <c r="B17" s="298"/>
      <c r="C17" s="299"/>
      <c r="D17" s="305">
        <v>1.8</v>
      </c>
      <c r="E17" s="1180" t="s">
        <v>115</v>
      </c>
      <c r="F17" s="1180"/>
      <c r="G17" s="1180"/>
      <c r="H17" s="1180"/>
      <c r="I17" s="1180"/>
      <c r="J17" s="1181"/>
      <c r="K17" s="1094">
        <v>0.7</v>
      </c>
      <c r="L17" s="1105"/>
      <c r="M17" s="930"/>
      <c r="N17" s="931"/>
      <c r="O17" s="129" t="str">
        <f t="shared" si="0"/>
        <v xml:space="preserve">  </v>
      </c>
      <c r="P17" s="116" t="str">
        <f t="shared" si="2"/>
        <v xml:space="preserve"> </v>
      </c>
      <c r="Q17" s="599"/>
      <c r="R17" s="599"/>
      <c r="S17" s="589"/>
      <c r="T17" s="600" t="str">
        <f t="shared" si="1"/>
        <v/>
      </c>
      <c r="U17" s="601" t="s">
        <v>172</v>
      </c>
      <c r="V17" s="602"/>
      <c r="W17" s="602"/>
      <c r="X17" s="602"/>
      <c r="Y17" s="603"/>
      <c r="Z17" s="603"/>
    </row>
    <row r="18" spans="1:26" s="7" customFormat="1" ht="12.75" customHeight="1" thickBot="1">
      <c r="A18" s="294"/>
      <c r="B18" s="1141" t="s">
        <v>249</v>
      </c>
      <c r="C18" s="1142"/>
      <c r="D18" s="1142"/>
      <c r="E18" s="1142"/>
      <c r="F18" s="1142"/>
      <c r="G18" s="1142"/>
      <c r="H18" s="1142"/>
      <c r="I18" s="1142"/>
      <c r="J18" s="1142"/>
      <c r="K18" s="1142"/>
      <c r="L18" s="1143"/>
      <c r="M18" s="1144" t="str">
        <f>IF(SUM(M8:M17)=0, " ", SUM(M8:M17))</f>
        <v xml:space="preserve"> </v>
      </c>
      <c r="N18" s="1145"/>
      <c r="O18" s="1146"/>
      <c r="P18" s="1147"/>
      <c r="Q18" s="599"/>
      <c r="R18" s="599"/>
      <c r="S18" s="589"/>
      <c r="T18" s="600"/>
      <c r="U18" s="601"/>
      <c r="V18" s="602"/>
      <c r="W18" s="602"/>
      <c r="X18" s="602"/>
      <c r="Y18" s="603"/>
      <c r="Z18" s="603"/>
    </row>
    <row r="19" spans="1:26" s="7" customFormat="1" ht="12.75" customHeight="1" thickBot="1">
      <c r="A19" s="294"/>
      <c r="B19" s="1148"/>
      <c r="C19" s="1149"/>
      <c r="D19" s="1149"/>
      <c r="E19" s="1149"/>
      <c r="F19" s="1149"/>
      <c r="G19" s="1149"/>
      <c r="H19" s="1149"/>
      <c r="I19" s="1149"/>
      <c r="J19" s="1149"/>
      <c r="K19" s="1149"/>
      <c r="L19" s="1149"/>
      <c r="M19" s="1149"/>
      <c r="N19" s="1149"/>
      <c r="O19" s="1149"/>
      <c r="P19" s="1150"/>
      <c r="Q19" s="599"/>
      <c r="R19" s="599"/>
      <c r="S19" s="589"/>
      <c r="T19" s="600"/>
      <c r="U19" s="601"/>
      <c r="V19" s="602"/>
      <c r="W19" s="602"/>
      <c r="X19" s="602"/>
      <c r="Y19" s="603"/>
      <c r="Z19" s="603"/>
    </row>
    <row r="20" spans="1:26" s="457" customFormat="1" ht="14.15" customHeight="1" thickBot="1">
      <c r="A20" s="456"/>
      <c r="B20" s="847"/>
      <c r="C20" s="848">
        <v>2</v>
      </c>
      <c r="D20" s="1178" t="s">
        <v>406</v>
      </c>
      <c r="E20" s="1178"/>
      <c r="F20" s="1178"/>
      <c r="G20" s="1178"/>
      <c r="H20" s="1178"/>
      <c r="I20" s="1178"/>
      <c r="J20" s="1178"/>
      <c r="K20" s="1178"/>
      <c r="L20" s="1178"/>
      <c r="M20" s="1178"/>
      <c r="N20" s="1178"/>
      <c r="O20" s="1178"/>
      <c r="P20" s="1179"/>
      <c r="Q20" s="605"/>
      <c r="R20" s="605"/>
      <c r="S20" s="606"/>
      <c r="T20" s="607"/>
      <c r="U20" s="608"/>
      <c r="V20" s="609"/>
      <c r="W20" s="609"/>
      <c r="X20" s="609"/>
      <c r="Y20" s="610"/>
      <c r="Z20" s="610"/>
    </row>
    <row r="21" spans="1:26" s="7" customFormat="1" ht="12" customHeight="1">
      <c r="A21" s="294"/>
      <c r="B21" s="571"/>
      <c r="C21" s="572"/>
      <c r="D21" s="462">
        <v>2.1</v>
      </c>
      <c r="E21" s="1153" t="s">
        <v>116</v>
      </c>
      <c r="F21" s="1153"/>
      <c r="G21" s="1153"/>
      <c r="H21" s="1153"/>
      <c r="I21" s="1153"/>
      <c r="J21" s="1154"/>
      <c r="K21" s="1098">
        <v>1</v>
      </c>
      <c r="L21" s="1099"/>
      <c r="M21" s="950"/>
      <c r="N21" s="951"/>
      <c r="O21" s="792" t="str">
        <f>IF(M21=0, "  ", IF(M21&lt;0,"Error", IF(M21&gt;0,M21/$M$46)))</f>
        <v xml:space="preserve">  </v>
      </c>
      <c r="P21" s="442" t="str">
        <f>IF(M21=0, " ", IF(M21&lt;0,"Error", IF(M21&gt;0,(M21/$M$46)*K21*45)))</f>
        <v xml:space="preserve"> </v>
      </c>
      <c r="Q21" s="599"/>
      <c r="R21" s="599"/>
      <c r="S21" s="611"/>
      <c r="T21" s="600" t="str">
        <f>IF(N21&lt;&gt;"",N21,"")</f>
        <v/>
      </c>
      <c r="U21" s="601" t="s">
        <v>173</v>
      </c>
      <c r="V21" s="612"/>
      <c r="W21" s="612"/>
      <c r="X21" s="612"/>
      <c r="Y21" s="612"/>
      <c r="Z21" s="612"/>
    </row>
    <row r="22" spans="1:26" s="7" customFormat="1" ht="12" customHeight="1" thickBot="1">
      <c r="A22" s="294"/>
      <c r="B22" s="298"/>
      <c r="C22" s="299"/>
      <c r="D22" s="300">
        <v>2.2000000000000002</v>
      </c>
      <c r="E22" s="1176" t="s">
        <v>117</v>
      </c>
      <c r="F22" s="1176"/>
      <c r="G22" s="1176"/>
      <c r="H22" s="1176"/>
      <c r="I22" s="1176"/>
      <c r="J22" s="1177"/>
      <c r="K22" s="1094">
        <v>0.95</v>
      </c>
      <c r="L22" s="1105"/>
      <c r="M22" s="930"/>
      <c r="N22" s="931"/>
      <c r="O22" s="129" t="str">
        <f>IF(M22=0, "  ", IF(M22&lt;0,"Error", IF(M22&gt;0,M22/$M$46)))</f>
        <v xml:space="preserve">  </v>
      </c>
      <c r="P22" s="116" t="str">
        <f>IF(M22=0, " ", IF(M22&lt;0,"Error", IF(M22&gt;0,(M22/$M$46)*K22*45)))</f>
        <v xml:space="preserve"> </v>
      </c>
      <c r="Q22" s="599"/>
      <c r="R22" s="599"/>
      <c r="S22" s="611"/>
      <c r="T22" s="600" t="str">
        <f>IF(N22&lt;&gt;"",N22,"")</f>
        <v/>
      </c>
      <c r="U22" s="601" t="s">
        <v>174</v>
      </c>
      <c r="V22" s="612"/>
      <c r="W22" s="612"/>
      <c r="X22" s="612"/>
      <c r="Y22" s="612"/>
      <c r="Z22" s="612"/>
    </row>
    <row r="23" spans="1:26" s="7" customFormat="1" ht="12.75" customHeight="1" thickBot="1">
      <c r="A23" s="294"/>
      <c r="B23" s="1141" t="s">
        <v>250</v>
      </c>
      <c r="C23" s="1142"/>
      <c r="D23" s="1142"/>
      <c r="E23" s="1142"/>
      <c r="F23" s="1142"/>
      <c r="G23" s="1142"/>
      <c r="H23" s="1142"/>
      <c r="I23" s="1142"/>
      <c r="J23" s="1142"/>
      <c r="K23" s="1142"/>
      <c r="L23" s="1143"/>
      <c r="M23" s="1144" t="str">
        <f>IF(SUM(M21:M22)=0, " ", SUM(M21:M22))</f>
        <v xml:space="preserve"> </v>
      </c>
      <c r="N23" s="1145"/>
      <c r="O23" s="1146"/>
      <c r="P23" s="1147"/>
      <c r="Q23" s="599"/>
      <c r="R23" s="599"/>
      <c r="S23" s="611"/>
      <c r="T23" s="600"/>
      <c r="U23" s="601"/>
      <c r="V23" s="612"/>
      <c r="W23" s="612"/>
      <c r="X23" s="612"/>
      <c r="Y23" s="612"/>
      <c r="Z23" s="612"/>
    </row>
    <row r="24" spans="1:26" s="7" customFormat="1" ht="12.75" customHeight="1" thickBot="1">
      <c r="A24" s="294"/>
      <c r="B24" s="1148"/>
      <c r="C24" s="1149"/>
      <c r="D24" s="1149"/>
      <c r="E24" s="1149"/>
      <c r="F24" s="1149"/>
      <c r="G24" s="1149"/>
      <c r="H24" s="1149"/>
      <c r="I24" s="1149"/>
      <c r="J24" s="1149"/>
      <c r="K24" s="1149"/>
      <c r="L24" s="1149"/>
      <c r="M24" s="1149"/>
      <c r="N24" s="1149"/>
      <c r="O24" s="1149"/>
      <c r="P24" s="1150"/>
      <c r="Q24" s="599"/>
      <c r="R24" s="599"/>
      <c r="S24" s="611"/>
      <c r="T24" s="600"/>
      <c r="U24" s="601"/>
      <c r="V24" s="612"/>
      <c r="W24" s="612"/>
      <c r="X24" s="612"/>
      <c r="Y24" s="612"/>
      <c r="Z24" s="612"/>
    </row>
    <row r="25" spans="1:26" s="6" customFormat="1" ht="14.15" customHeight="1" thickBot="1">
      <c r="A25" s="292"/>
      <c r="B25" s="845"/>
      <c r="C25" s="831">
        <v>3</v>
      </c>
      <c r="D25" s="1171" t="s">
        <v>118</v>
      </c>
      <c r="E25" s="1171"/>
      <c r="F25" s="1171"/>
      <c r="G25" s="1171"/>
      <c r="H25" s="1171"/>
      <c r="I25" s="1171"/>
      <c r="J25" s="1171"/>
      <c r="K25" s="1171"/>
      <c r="L25" s="1171"/>
      <c r="M25" s="1171"/>
      <c r="N25" s="1171"/>
      <c r="O25" s="1171"/>
      <c r="P25" s="1172"/>
      <c r="Q25" s="594"/>
      <c r="R25" s="594"/>
      <c r="S25" s="589"/>
      <c r="T25" s="600"/>
      <c r="U25" s="601"/>
      <c r="V25" s="612"/>
      <c r="W25" s="612"/>
      <c r="X25" s="612"/>
      <c r="Y25" s="613"/>
      <c r="Z25" s="613"/>
    </row>
    <row r="26" spans="1:26" ht="12" customHeight="1">
      <c r="A26" s="314"/>
      <c r="B26" s="698"/>
      <c r="C26" s="672"/>
      <c r="D26" s="462" t="s">
        <v>219</v>
      </c>
      <c r="E26" s="948" t="s">
        <v>221</v>
      </c>
      <c r="F26" s="948"/>
      <c r="G26" s="948"/>
      <c r="H26" s="948"/>
      <c r="I26" s="948"/>
      <c r="J26" s="949"/>
      <c r="K26" s="1098">
        <v>0.85</v>
      </c>
      <c r="L26" s="1099"/>
      <c r="M26" s="950"/>
      <c r="N26" s="951"/>
      <c r="O26" s="792" t="str">
        <f t="shared" ref="O26:O31" si="3">IF(M26=0, "  ", IF(M26&lt;0,"Error", IF(M26&gt;0,M26/$M$46)))</f>
        <v xml:space="preserve">  </v>
      </c>
      <c r="P26" s="442" t="str">
        <f t="shared" ref="P26:P31" si="4">IF(M26=0, " ", IF(M26&lt;0,"Error", IF(M26&gt;0,(M26/$M$46)*K26*45)))</f>
        <v xml:space="preserve"> </v>
      </c>
      <c r="Q26" s="604"/>
      <c r="R26" s="604"/>
      <c r="S26" s="604"/>
      <c r="T26" s="600" t="str">
        <f t="shared" ref="T26:T31" si="5">IF(N26&lt;&gt;"",N26,"")</f>
        <v/>
      </c>
      <c r="U26" s="601" t="s">
        <v>387</v>
      </c>
      <c r="V26" s="580"/>
      <c r="W26" s="602"/>
      <c r="X26" s="602"/>
      <c r="Y26" s="603"/>
      <c r="Z26" s="603"/>
    </row>
    <row r="27" spans="1:26" ht="12" customHeight="1">
      <c r="A27" s="314"/>
      <c r="B27" s="298"/>
      <c r="C27" s="299"/>
      <c r="D27" s="297" t="s">
        <v>220</v>
      </c>
      <c r="E27" s="952" t="s">
        <v>222</v>
      </c>
      <c r="F27" s="952"/>
      <c r="G27" s="952"/>
      <c r="H27" s="952"/>
      <c r="I27" s="952"/>
      <c r="J27" s="953"/>
      <c r="K27" s="1094">
        <v>0.75</v>
      </c>
      <c r="L27" s="1105"/>
      <c r="M27" s="930"/>
      <c r="N27" s="931"/>
      <c r="O27" s="129" t="str">
        <f t="shared" si="3"/>
        <v xml:space="preserve">  </v>
      </c>
      <c r="P27" s="116" t="str">
        <f t="shared" si="4"/>
        <v xml:space="preserve"> </v>
      </c>
      <c r="Q27" s="604"/>
      <c r="R27" s="604"/>
      <c r="S27" s="604"/>
      <c r="T27" s="600" t="str">
        <f>IF(N27&lt;&gt;"",N27,"")</f>
        <v/>
      </c>
      <c r="U27" s="601" t="s">
        <v>175</v>
      </c>
      <c r="V27" s="580"/>
      <c r="W27" s="602"/>
      <c r="X27" s="602"/>
      <c r="Y27" s="603"/>
      <c r="Z27" s="603"/>
    </row>
    <row r="28" spans="1:26" ht="12" customHeight="1">
      <c r="A28" s="314"/>
      <c r="B28" s="298"/>
      <c r="C28" s="299"/>
      <c r="D28" s="297" t="s">
        <v>223</v>
      </c>
      <c r="E28" s="952" t="s">
        <v>225</v>
      </c>
      <c r="F28" s="952"/>
      <c r="G28" s="952"/>
      <c r="H28" s="952"/>
      <c r="I28" s="952"/>
      <c r="J28" s="953"/>
      <c r="K28" s="1094">
        <v>0.8</v>
      </c>
      <c r="L28" s="1105"/>
      <c r="M28" s="930"/>
      <c r="N28" s="931"/>
      <c r="O28" s="129" t="str">
        <f t="shared" si="3"/>
        <v xml:space="preserve">  </v>
      </c>
      <c r="P28" s="116" t="str">
        <f t="shared" si="4"/>
        <v xml:space="preserve"> </v>
      </c>
      <c r="Q28" s="604"/>
      <c r="R28" s="604"/>
      <c r="S28" s="604"/>
      <c r="T28" s="600" t="str">
        <f t="shared" si="5"/>
        <v/>
      </c>
      <c r="U28" s="601" t="s">
        <v>388</v>
      </c>
      <c r="V28" s="580"/>
      <c r="W28" s="602"/>
      <c r="X28" s="602"/>
      <c r="Y28" s="603"/>
      <c r="Z28" s="603"/>
    </row>
    <row r="29" spans="1:26" ht="12" customHeight="1">
      <c r="A29" s="314"/>
      <c r="B29" s="298"/>
      <c r="C29" s="299"/>
      <c r="D29" s="297" t="s">
        <v>224</v>
      </c>
      <c r="E29" s="952" t="s">
        <v>226</v>
      </c>
      <c r="F29" s="952"/>
      <c r="G29" s="952"/>
      <c r="H29" s="952"/>
      <c r="I29" s="952"/>
      <c r="J29" s="953"/>
      <c r="K29" s="1094">
        <v>0.7</v>
      </c>
      <c r="L29" s="1105"/>
      <c r="M29" s="930"/>
      <c r="N29" s="931"/>
      <c r="O29" s="129" t="str">
        <f t="shared" si="3"/>
        <v xml:space="preserve">  </v>
      </c>
      <c r="P29" s="116" t="str">
        <f t="shared" si="4"/>
        <v xml:space="preserve"> </v>
      </c>
      <c r="Q29" s="604"/>
      <c r="R29" s="604"/>
      <c r="S29" s="604"/>
      <c r="T29" s="600" t="str">
        <f>IF(N29&lt;&gt;"",N29,"")</f>
        <v/>
      </c>
      <c r="U29" s="601" t="s">
        <v>176</v>
      </c>
      <c r="V29" s="580"/>
      <c r="W29" s="602"/>
      <c r="X29" s="602"/>
      <c r="Y29" s="603"/>
      <c r="Z29" s="603"/>
    </row>
    <row r="30" spans="1:26" s="7" customFormat="1" ht="12" customHeight="1">
      <c r="A30" s="294"/>
      <c r="B30" s="295"/>
      <c r="C30" s="296"/>
      <c r="D30" s="297">
        <v>3.3</v>
      </c>
      <c r="E30" s="1151" t="s">
        <v>227</v>
      </c>
      <c r="F30" s="1151"/>
      <c r="G30" s="1151"/>
      <c r="H30" s="1151"/>
      <c r="I30" s="1151"/>
      <c r="J30" s="1152"/>
      <c r="K30" s="1094">
        <v>0.7</v>
      </c>
      <c r="L30" s="1105"/>
      <c r="M30" s="930"/>
      <c r="N30" s="931"/>
      <c r="O30" s="129" t="str">
        <f t="shared" si="3"/>
        <v xml:space="preserve">  </v>
      </c>
      <c r="P30" s="116" t="str">
        <f t="shared" si="4"/>
        <v xml:space="preserve"> </v>
      </c>
      <c r="Q30" s="599"/>
      <c r="R30" s="599"/>
      <c r="S30" s="589"/>
      <c r="T30" s="600" t="str">
        <f t="shared" si="5"/>
        <v/>
      </c>
      <c r="U30" s="601" t="s">
        <v>177</v>
      </c>
      <c r="V30" s="602"/>
      <c r="W30" s="602"/>
      <c r="X30" s="602"/>
      <c r="Y30" s="603"/>
      <c r="Z30" s="603"/>
    </row>
    <row r="31" spans="1:26" s="7" customFormat="1" ht="12" customHeight="1" thickBot="1">
      <c r="A31" s="294"/>
      <c r="B31" s="295"/>
      <c r="C31" s="296"/>
      <c r="D31" s="297">
        <v>3.4</v>
      </c>
      <c r="E31" s="1151" t="s">
        <v>228</v>
      </c>
      <c r="F31" s="1151"/>
      <c r="G31" s="1151"/>
      <c r="H31" s="1151"/>
      <c r="I31" s="1151"/>
      <c r="J31" s="1152"/>
      <c r="K31" s="1094">
        <v>0.45</v>
      </c>
      <c r="L31" s="1105"/>
      <c r="M31" s="930"/>
      <c r="N31" s="931"/>
      <c r="O31" s="129" t="str">
        <f t="shared" si="3"/>
        <v xml:space="preserve">  </v>
      </c>
      <c r="P31" s="116" t="str">
        <f t="shared" si="4"/>
        <v xml:space="preserve"> </v>
      </c>
      <c r="Q31" s="599"/>
      <c r="R31" s="599"/>
      <c r="S31" s="589"/>
      <c r="T31" s="600" t="str">
        <f t="shared" si="5"/>
        <v/>
      </c>
      <c r="U31" s="601" t="s">
        <v>178</v>
      </c>
      <c r="V31" s="602"/>
      <c r="W31" s="602"/>
      <c r="X31" s="602"/>
      <c r="Y31" s="603"/>
      <c r="Z31" s="603"/>
    </row>
    <row r="32" spans="1:26" s="7" customFormat="1" ht="12.75" customHeight="1" thickBot="1">
      <c r="A32" s="294"/>
      <c r="B32" s="1141" t="s">
        <v>229</v>
      </c>
      <c r="C32" s="1142"/>
      <c r="D32" s="1142"/>
      <c r="E32" s="1142"/>
      <c r="F32" s="1142"/>
      <c r="G32" s="1142"/>
      <c r="H32" s="1142"/>
      <c r="I32" s="1142"/>
      <c r="J32" s="1142"/>
      <c r="K32" s="1142"/>
      <c r="L32" s="1143"/>
      <c r="M32" s="1144" t="str">
        <f>IF(SUM(M26:M31)=0, " ", SUM(M26:M31))</f>
        <v xml:space="preserve"> </v>
      </c>
      <c r="N32" s="1145"/>
      <c r="O32" s="1146"/>
      <c r="P32" s="1147"/>
      <c r="Q32" s="599"/>
      <c r="R32" s="599"/>
      <c r="S32" s="589"/>
      <c r="T32" s="600"/>
      <c r="U32" s="601"/>
      <c r="V32" s="602"/>
      <c r="W32" s="602"/>
      <c r="X32" s="602"/>
      <c r="Y32" s="603"/>
      <c r="Z32" s="603"/>
    </row>
    <row r="33" spans="1:26" s="7" customFormat="1" ht="12.75" customHeight="1" thickBot="1">
      <c r="A33" s="294"/>
      <c r="B33" s="1148"/>
      <c r="C33" s="1149"/>
      <c r="D33" s="1149"/>
      <c r="E33" s="1149"/>
      <c r="F33" s="1149"/>
      <c r="G33" s="1149"/>
      <c r="H33" s="1149"/>
      <c r="I33" s="1149"/>
      <c r="J33" s="1149"/>
      <c r="K33" s="1149"/>
      <c r="L33" s="1149"/>
      <c r="M33" s="1149"/>
      <c r="N33" s="1149"/>
      <c r="O33" s="1149"/>
      <c r="P33" s="1150"/>
      <c r="Q33" s="599"/>
      <c r="R33" s="599"/>
      <c r="S33" s="589"/>
      <c r="T33" s="600"/>
      <c r="U33" s="601"/>
      <c r="V33" s="602"/>
      <c r="W33" s="602"/>
      <c r="X33" s="602"/>
      <c r="Y33" s="603"/>
      <c r="Z33" s="603"/>
    </row>
    <row r="34" spans="1:26" s="6" customFormat="1" ht="14.15" customHeight="1" thickBot="1">
      <c r="A34" s="292"/>
      <c r="B34" s="845"/>
      <c r="C34" s="831">
        <v>4</v>
      </c>
      <c r="D34" s="831" t="s">
        <v>547</v>
      </c>
      <c r="E34" s="834"/>
      <c r="F34" s="834"/>
      <c r="G34" s="834"/>
      <c r="H34" s="834"/>
      <c r="I34" s="834"/>
      <c r="J34" s="834"/>
      <c r="K34" s="834"/>
      <c r="L34" s="841"/>
      <c r="M34" s="841"/>
      <c r="N34" s="842"/>
      <c r="O34" s="843"/>
      <c r="P34" s="846"/>
      <c r="Q34" s="594"/>
      <c r="R34" s="594"/>
      <c r="S34" s="614"/>
      <c r="T34" s="600"/>
      <c r="U34" s="601"/>
      <c r="V34" s="612"/>
      <c r="W34" s="612"/>
      <c r="X34" s="612"/>
      <c r="Y34" s="613"/>
      <c r="Z34" s="613"/>
    </row>
    <row r="35" spans="1:26" s="7" customFormat="1" ht="12" customHeight="1">
      <c r="A35" s="294"/>
      <c r="B35" s="571"/>
      <c r="C35" s="466"/>
      <c r="D35" s="462">
        <v>4.0999999999999996</v>
      </c>
      <c r="E35" s="948" t="s">
        <v>6</v>
      </c>
      <c r="F35" s="948"/>
      <c r="G35" s="948"/>
      <c r="H35" s="948"/>
      <c r="I35" s="948"/>
      <c r="J35" s="949"/>
      <c r="K35" s="1098">
        <v>1</v>
      </c>
      <c r="L35" s="1099"/>
      <c r="M35" s="950"/>
      <c r="N35" s="951"/>
      <c r="O35" s="792" t="str">
        <f>IF(M35=0, "  ", IF(M35&lt;0,"Error", IF(M35&gt;0,M35/$M$46)))</f>
        <v xml:space="preserve">  </v>
      </c>
      <c r="P35" s="442" t="str">
        <f>IF(M35=0, " ", IF(M35&lt;0,"Error", IF(M35&gt;0,(M35/$M$46)*K35*45)))</f>
        <v xml:space="preserve"> </v>
      </c>
      <c r="Q35" s="599"/>
      <c r="R35" s="599"/>
      <c r="S35" s="611"/>
      <c r="T35" s="600" t="str">
        <f>IF(N35&lt;&gt;"",N35,"")</f>
        <v/>
      </c>
      <c r="U35" s="601" t="s">
        <v>180</v>
      </c>
      <c r="V35" s="612"/>
      <c r="W35" s="612"/>
      <c r="X35" s="612"/>
      <c r="Y35" s="612"/>
      <c r="Z35" s="612"/>
    </row>
    <row r="36" spans="1:26" s="7" customFormat="1" ht="12" customHeight="1">
      <c r="A36" s="294"/>
      <c r="B36" s="295"/>
      <c r="C36" s="302"/>
      <c r="D36" s="297">
        <v>4.2</v>
      </c>
      <c r="E36" s="952" t="s">
        <v>119</v>
      </c>
      <c r="F36" s="952"/>
      <c r="G36" s="952"/>
      <c r="H36" s="952"/>
      <c r="I36" s="952"/>
      <c r="J36" s="953"/>
      <c r="K36" s="1094">
        <v>0.95</v>
      </c>
      <c r="L36" s="1105"/>
      <c r="M36" s="930"/>
      <c r="N36" s="931"/>
      <c r="O36" s="129" t="str">
        <f>IF(M36=0, "  ", IF(M36&lt;0,"Error", IF(M36&gt;0,M36/$M$46)))</f>
        <v xml:space="preserve">  </v>
      </c>
      <c r="P36" s="116" t="str">
        <f>IF(M36=0, " ", IF(M36&lt;0,"Error", IF(M36&gt;0,(M36/$M$46)*K36*45)))</f>
        <v xml:space="preserve"> </v>
      </c>
      <c r="Q36" s="599"/>
      <c r="R36" s="599"/>
      <c r="S36" s="611"/>
      <c r="T36" s="600" t="str">
        <f>IF(N36&lt;&gt;"",N36,"")</f>
        <v/>
      </c>
      <c r="U36" s="601" t="s">
        <v>181</v>
      </c>
      <c r="V36" s="612"/>
      <c r="W36" s="612"/>
      <c r="X36" s="612"/>
      <c r="Y36" s="612"/>
      <c r="Z36" s="612"/>
    </row>
    <row r="37" spans="1:26" s="7" customFormat="1" ht="12" customHeight="1">
      <c r="A37" s="294"/>
      <c r="B37" s="295"/>
      <c r="C37" s="302"/>
      <c r="D37" s="297">
        <v>4.3</v>
      </c>
      <c r="E37" s="952" t="s">
        <v>67</v>
      </c>
      <c r="F37" s="952"/>
      <c r="G37" s="952"/>
      <c r="H37" s="952"/>
      <c r="I37" s="952"/>
      <c r="J37" s="953"/>
      <c r="K37" s="1094">
        <v>0.75</v>
      </c>
      <c r="L37" s="1105"/>
      <c r="M37" s="930"/>
      <c r="N37" s="931"/>
      <c r="O37" s="129" t="str">
        <f>IF(M37=0, "  ", IF(M37&lt;0,"Error", IF(M37&gt;0,M37/$M$46)))</f>
        <v xml:space="preserve">  </v>
      </c>
      <c r="P37" s="116" t="str">
        <f>IF(M37=0, " ", IF(M37&lt;0,"Error", IF(M37&gt;0,(M37/$M$46)*K37*45)))</f>
        <v xml:space="preserve"> </v>
      </c>
      <c r="Q37" s="599"/>
      <c r="R37" s="599"/>
      <c r="S37" s="611"/>
      <c r="T37" s="600" t="str">
        <f>IF(N37&lt;&gt;"",N37,"")</f>
        <v/>
      </c>
      <c r="U37" s="601" t="s">
        <v>182</v>
      </c>
      <c r="V37" s="612"/>
      <c r="W37" s="612"/>
      <c r="X37" s="612"/>
      <c r="Y37" s="612"/>
      <c r="Z37" s="612"/>
    </row>
    <row r="38" spans="1:26" s="7" customFormat="1" ht="12" customHeight="1">
      <c r="A38" s="294"/>
      <c r="B38" s="295"/>
      <c r="C38" s="302"/>
      <c r="D38" s="297">
        <v>4.4000000000000004</v>
      </c>
      <c r="E38" s="952" t="s">
        <v>120</v>
      </c>
      <c r="F38" s="952"/>
      <c r="G38" s="952"/>
      <c r="H38" s="952"/>
      <c r="I38" s="952"/>
      <c r="J38" s="953"/>
      <c r="K38" s="1094">
        <v>0.6</v>
      </c>
      <c r="L38" s="1105"/>
      <c r="M38" s="930"/>
      <c r="N38" s="931"/>
      <c r="O38" s="129" t="str">
        <f>IF(M38=0, "  ", IF(M38&lt;0,"Error", IF(M38&gt;0,M38/$M$46)))</f>
        <v xml:space="preserve">  </v>
      </c>
      <c r="P38" s="116" t="str">
        <f>IF(M38=0, " ", IF(M38&lt;0,"Error", IF(M38&gt;0,(M38/$M$46)*K38*45)))</f>
        <v xml:space="preserve"> </v>
      </c>
      <c r="Q38" s="599"/>
      <c r="R38" s="599"/>
      <c r="S38" s="611"/>
      <c r="T38" s="600" t="str">
        <f>IF(N38&lt;&gt;"",N38,"")</f>
        <v/>
      </c>
      <c r="U38" s="601" t="s">
        <v>183</v>
      </c>
      <c r="V38" s="612"/>
      <c r="W38" s="612"/>
      <c r="X38" s="612"/>
      <c r="Y38" s="612"/>
      <c r="Z38" s="612"/>
    </row>
    <row r="39" spans="1:26" s="7" customFormat="1" ht="12" customHeight="1" thickBot="1">
      <c r="A39" s="294"/>
      <c r="B39" s="303"/>
      <c r="C39" s="304"/>
      <c r="D39" s="300">
        <v>4.5</v>
      </c>
      <c r="E39" s="995" t="s">
        <v>121</v>
      </c>
      <c r="F39" s="995"/>
      <c r="G39" s="995"/>
      <c r="H39" s="995"/>
      <c r="I39" s="995"/>
      <c r="J39" s="1026"/>
      <c r="K39" s="1094">
        <v>0.55000000000000004</v>
      </c>
      <c r="L39" s="1105"/>
      <c r="M39" s="930"/>
      <c r="N39" s="931"/>
      <c r="O39" s="129" t="str">
        <f>IF(M39=0, "  ", IF(M39&lt;0,"Error", IF(M39&gt;0,M39/$M$46)))</f>
        <v xml:space="preserve">  </v>
      </c>
      <c r="P39" s="116" t="str">
        <f>IF(M39=0, " ", IF(M39&lt;0,"Error", IF(M39&gt;0,(M39/$M$46)*K39*45)))</f>
        <v xml:space="preserve"> </v>
      </c>
      <c r="Q39" s="599"/>
      <c r="R39" s="599"/>
      <c r="S39" s="599"/>
      <c r="T39" s="600" t="str">
        <f>IF(N39&lt;&gt;"",N39,"")</f>
        <v/>
      </c>
      <c r="U39" s="601" t="s">
        <v>184</v>
      </c>
      <c r="V39" s="612"/>
      <c r="W39" s="612"/>
      <c r="X39" s="612"/>
      <c r="Y39" s="613"/>
      <c r="Z39" s="613"/>
    </row>
    <row r="40" spans="1:26" s="7" customFormat="1" ht="12.75" customHeight="1" thickBot="1">
      <c r="A40" s="294"/>
      <c r="B40" s="1141" t="s">
        <v>230</v>
      </c>
      <c r="C40" s="1142"/>
      <c r="D40" s="1142"/>
      <c r="E40" s="1142"/>
      <c r="F40" s="1142"/>
      <c r="G40" s="1142"/>
      <c r="H40" s="1142"/>
      <c r="I40" s="1142"/>
      <c r="J40" s="1142"/>
      <c r="K40" s="1142"/>
      <c r="L40" s="1143"/>
      <c r="M40" s="1144" t="str">
        <f>IF(SUM(M35:M39)=0, " ", SUM(M35:M39))</f>
        <v xml:space="preserve"> </v>
      </c>
      <c r="N40" s="1145"/>
      <c r="O40" s="1146"/>
      <c r="P40" s="1147"/>
      <c r="Q40" s="599"/>
      <c r="R40" s="599"/>
      <c r="S40" s="599"/>
      <c r="T40" s="600"/>
      <c r="U40" s="601"/>
      <c r="V40" s="612"/>
      <c r="W40" s="612"/>
      <c r="X40" s="612"/>
      <c r="Y40" s="613"/>
      <c r="Z40" s="613"/>
    </row>
    <row r="41" spans="1:26" s="7" customFormat="1" ht="12" customHeight="1" thickBot="1">
      <c r="A41" s="294"/>
      <c r="B41" s="1148"/>
      <c r="C41" s="1149"/>
      <c r="D41" s="1149"/>
      <c r="E41" s="1149"/>
      <c r="F41" s="1149"/>
      <c r="G41" s="1149"/>
      <c r="H41" s="1149"/>
      <c r="I41" s="1149"/>
      <c r="J41" s="1149"/>
      <c r="K41" s="1149"/>
      <c r="L41" s="1149"/>
      <c r="M41" s="1149"/>
      <c r="N41" s="1149"/>
      <c r="O41" s="1149"/>
      <c r="P41" s="1150"/>
      <c r="Q41" s="599"/>
      <c r="R41" s="599"/>
      <c r="S41" s="599"/>
      <c r="T41" s="600"/>
      <c r="U41" s="601"/>
      <c r="V41" s="612"/>
      <c r="W41" s="612"/>
      <c r="X41" s="612"/>
      <c r="Y41" s="613"/>
      <c r="Z41" s="613"/>
    </row>
    <row r="42" spans="1:26" s="7" customFormat="1" ht="14.15" customHeight="1" thickBot="1">
      <c r="A42" s="294"/>
      <c r="B42" s="839"/>
      <c r="C42" s="831">
        <v>5</v>
      </c>
      <c r="D42" s="831" t="s">
        <v>251</v>
      </c>
      <c r="E42" s="840"/>
      <c r="F42" s="840"/>
      <c r="G42" s="840"/>
      <c r="H42" s="840"/>
      <c r="I42" s="840"/>
      <c r="J42" s="840"/>
      <c r="K42" s="840"/>
      <c r="L42" s="841"/>
      <c r="M42" s="841"/>
      <c r="N42" s="842"/>
      <c r="O42" s="843"/>
      <c r="P42" s="844"/>
      <c r="Q42" s="599"/>
      <c r="R42" s="599"/>
      <c r="S42" s="589"/>
      <c r="T42" s="600"/>
      <c r="U42" s="601"/>
      <c r="V42" s="612"/>
      <c r="W42" s="612"/>
      <c r="X42" s="612"/>
      <c r="Y42" s="613"/>
      <c r="Z42" s="613"/>
    </row>
    <row r="43" spans="1:26" s="7" customFormat="1" ht="12" customHeight="1">
      <c r="A43" s="294"/>
      <c r="B43" s="571"/>
      <c r="C43" s="466"/>
      <c r="D43" s="462">
        <v>5.0999999999999996</v>
      </c>
      <c r="E43" s="1033"/>
      <c r="F43" s="1033"/>
      <c r="G43" s="1033"/>
      <c r="H43" s="1033"/>
      <c r="I43" s="1033"/>
      <c r="J43" s="1034"/>
      <c r="K43" s="1139"/>
      <c r="L43" s="1140"/>
      <c r="M43" s="950"/>
      <c r="N43" s="951"/>
      <c r="O43" s="792" t="str">
        <f>IF(M43=0, " ", IF(M43&lt;0,"Error", IF(M43&gt;0,M43/$M$46)))</f>
        <v xml:space="preserve"> </v>
      </c>
      <c r="P43" s="442" t="str">
        <f>IF(OR(M43=0, K43=0), " ", IF(M43&lt;0,"Error", IF(M43&gt;0,(M43/$M$46)*K43*45)))</f>
        <v xml:space="preserve"> </v>
      </c>
      <c r="Q43" s="599"/>
      <c r="R43" s="599"/>
      <c r="S43" s="611"/>
      <c r="T43" s="600" t="str">
        <f>IF(N43&lt;&gt;"",N43,"")</f>
        <v/>
      </c>
      <c r="U43" s="601" t="s">
        <v>185</v>
      </c>
      <c r="V43" s="615"/>
      <c r="W43" s="615"/>
      <c r="X43" s="615"/>
      <c r="Y43" s="615"/>
      <c r="Z43" s="615"/>
    </row>
    <row r="44" spans="1:26" s="7" customFormat="1" ht="12" customHeight="1">
      <c r="A44" s="294"/>
      <c r="B44" s="295"/>
      <c r="C44" s="302"/>
      <c r="D44" s="297">
        <v>5.2</v>
      </c>
      <c r="E44" s="1035"/>
      <c r="F44" s="1035"/>
      <c r="G44" s="1035"/>
      <c r="H44" s="1035"/>
      <c r="I44" s="1035"/>
      <c r="J44" s="1036"/>
      <c r="K44" s="1137"/>
      <c r="L44" s="1138"/>
      <c r="M44" s="930"/>
      <c r="N44" s="931"/>
      <c r="O44" s="129" t="str">
        <f>IF(M44=0, " ", IF(M44&lt;0,"Error", IF(M44&gt;0,M44/$M$46)))</f>
        <v xml:space="preserve"> </v>
      </c>
      <c r="P44" s="116" t="str">
        <f>IF(OR(M44=0, K44=0), " ", IF(M44&lt;0,"Error", IF(M44&gt;0,(M44/$M$46)*K44*45)))</f>
        <v xml:space="preserve"> </v>
      </c>
      <c r="Q44" s="599"/>
      <c r="R44" s="599"/>
      <c r="S44" s="611"/>
      <c r="T44" s="600" t="str">
        <f>IF(N44&lt;&gt;"",N44,"")</f>
        <v/>
      </c>
      <c r="U44" s="601" t="s">
        <v>186</v>
      </c>
      <c r="V44" s="615"/>
      <c r="W44" s="615"/>
      <c r="X44" s="615"/>
      <c r="Y44" s="615"/>
      <c r="Z44" s="615"/>
    </row>
    <row r="45" spans="1:26" s="7" customFormat="1" ht="12" customHeight="1" thickBot="1">
      <c r="A45" s="294"/>
      <c r="B45" s="295"/>
      <c r="C45" s="302"/>
      <c r="D45" s="297">
        <v>5.3</v>
      </c>
      <c r="E45" s="1035"/>
      <c r="F45" s="1035"/>
      <c r="G45" s="1035"/>
      <c r="H45" s="1035"/>
      <c r="I45" s="1035"/>
      <c r="J45" s="1036"/>
      <c r="K45" s="1137"/>
      <c r="L45" s="1138"/>
      <c r="M45" s="930"/>
      <c r="N45" s="931"/>
      <c r="O45" s="129" t="str">
        <f>IF(M45=0, " ", IF(M45&lt;0,"Error", IF(M45&gt;0,M45/$M$46)))</f>
        <v xml:space="preserve"> </v>
      </c>
      <c r="P45" s="116" t="str">
        <f>IF(OR(M45=0, K45=0), " ", IF(M45&lt;0,"Error", IF(M45&gt;0,(M45/$M$46)*K45*45)))</f>
        <v xml:space="preserve"> </v>
      </c>
      <c r="Q45" s="599"/>
      <c r="R45" s="599"/>
      <c r="S45" s="611"/>
      <c r="T45" s="600" t="str">
        <f>IF(N45&lt;&gt;"",N45,"")</f>
        <v/>
      </c>
      <c r="U45" s="601" t="s">
        <v>187</v>
      </c>
      <c r="V45" s="615"/>
      <c r="W45" s="615"/>
      <c r="X45" s="615"/>
      <c r="Y45" s="615"/>
      <c r="Z45" s="615"/>
    </row>
    <row r="46" spans="1:26" s="6" customFormat="1" ht="13.5" customHeight="1" thickBot="1">
      <c r="A46" s="292"/>
      <c r="B46" s="1128" t="s">
        <v>231</v>
      </c>
      <c r="C46" s="1129"/>
      <c r="D46" s="1129"/>
      <c r="E46" s="1129"/>
      <c r="F46" s="1129"/>
      <c r="G46" s="1129"/>
      <c r="H46" s="1129"/>
      <c r="I46" s="1129"/>
      <c r="J46" s="1129"/>
      <c r="K46" s="1130"/>
      <c r="L46" s="1131"/>
      <c r="M46" s="1132" t="str">
        <f>IF(SUM(M18,M23,M32,M40,M43:M45)=0,"",SUM(M18,M23,M32,M40,M43:M45))</f>
        <v/>
      </c>
      <c r="N46" s="1133"/>
      <c r="O46" s="474" t="str">
        <f>IF(SUM(O8:O45)=0, " ", SUM(O8:O45))</f>
        <v xml:space="preserve"> </v>
      </c>
      <c r="P46" s="475"/>
      <c r="Q46" s="594"/>
      <c r="R46" s="594"/>
      <c r="S46" s="599"/>
      <c r="T46" s="616"/>
      <c r="U46" s="617"/>
      <c r="V46" s="618"/>
      <c r="W46" s="618"/>
      <c r="X46" s="618"/>
      <c r="Y46" s="619"/>
      <c r="Z46" s="619"/>
    </row>
    <row r="47" spans="1:26" s="6" customFormat="1" ht="20.149999999999999" customHeight="1" thickBot="1">
      <c r="A47" s="292"/>
      <c r="B47" s="996" t="s">
        <v>548</v>
      </c>
      <c r="C47" s="997"/>
      <c r="D47" s="997"/>
      <c r="E47" s="997"/>
      <c r="F47" s="997"/>
      <c r="G47" s="997"/>
      <c r="H47" s="997"/>
      <c r="I47" s="997"/>
      <c r="J47" s="997"/>
      <c r="K47" s="997"/>
      <c r="L47" s="997"/>
      <c r="M47" s="997"/>
      <c r="N47" s="997"/>
      <c r="O47" s="998"/>
      <c r="P47" s="470">
        <f>SUM(P8:P17,P21:P22,P26:P31,P35:P39,P43:P45)</f>
        <v>0</v>
      </c>
      <c r="Q47" s="594"/>
      <c r="R47" s="594"/>
      <c r="S47" s="620"/>
      <c r="T47" s="621"/>
      <c r="U47" s="617"/>
      <c r="V47" s="618"/>
      <c r="W47" s="618"/>
      <c r="X47" s="618"/>
      <c r="Y47" s="619"/>
      <c r="Z47" s="619"/>
    </row>
    <row r="48" spans="1:26" s="59" customFormat="1" ht="40" customHeight="1" thickBot="1">
      <c r="B48" s="830"/>
      <c r="C48" s="831" t="s">
        <v>253</v>
      </c>
      <c r="D48" s="831"/>
      <c r="E48" s="831"/>
      <c r="F48" s="831"/>
      <c r="G48" s="831"/>
      <c r="H48" s="831"/>
      <c r="I48" s="831"/>
      <c r="J48" s="831"/>
      <c r="K48" s="1134" t="s">
        <v>128</v>
      </c>
      <c r="L48" s="1135"/>
      <c r="M48" s="1134" t="s">
        <v>130</v>
      </c>
      <c r="N48" s="1136"/>
      <c r="O48" s="1135"/>
      <c r="P48" s="836" t="s">
        <v>555</v>
      </c>
      <c r="Q48" s="587"/>
      <c r="R48" s="588"/>
      <c r="S48" s="622"/>
      <c r="T48" s="623"/>
      <c r="U48" s="591"/>
      <c r="V48" s="592"/>
      <c r="W48" s="592"/>
      <c r="X48" s="593"/>
      <c r="Y48" s="592"/>
      <c r="Z48" s="592"/>
    </row>
    <row r="49" spans="1:26" s="7" customFormat="1" ht="28.5" customHeight="1">
      <c r="A49" s="294"/>
      <c r="B49" s="667"/>
      <c r="C49" s="692"/>
      <c r="D49" s="856">
        <v>6.1</v>
      </c>
      <c r="E49" s="1047" t="s">
        <v>549</v>
      </c>
      <c r="F49" s="1046"/>
      <c r="G49" s="1046"/>
      <c r="H49" s="1046"/>
      <c r="I49" s="1046"/>
      <c r="J49" s="1121"/>
      <c r="K49" s="1098">
        <v>0.05</v>
      </c>
      <c r="L49" s="1099"/>
      <c r="M49" s="950"/>
      <c r="N49" s="1104"/>
      <c r="O49" s="951"/>
      <c r="P49" s="442" t="str">
        <f>IF(M49=0, " ", IF(M49&lt;0,"Error", IF(M49&gt;0,(M49/100)*K49*45)))</f>
        <v xml:space="preserve"> </v>
      </c>
      <c r="Q49" s="599"/>
      <c r="R49" s="599"/>
      <c r="S49" s="589"/>
      <c r="T49" s="600" t="str">
        <f>IF(N49&lt;&gt;"",N49,"")</f>
        <v/>
      </c>
      <c r="U49" s="601" t="s">
        <v>191</v>
      </c>
      <c r="V49" s="602"/>
      <c r="W49" s="602"/>
      <c r="X49" s="602"/>
      <c r="Y49" s="603"/>
      <c r="Z49" s="603"/>
    </row>
    <row r="50" spans="1:26" s="7" customFormat="1" ht="12" customHeight="1">
      <c r="A50" s="294"/>
      <c r="B50" s="295"/>
      <c r="C50" s="296"/>
      <c r="D50" s="297">
        <v>6.2</v>
      </c>
      <c r="E50" s="1092" t="s">
        <v>254</v>
      </c>
      <c r="F50" s="1092"/>
      <c r="G50" s="1092"/>
      <c r="H50" s="1092"/>
      <c r="I50" s="1092"/>
      <c r="J50" s="1093"/>
      <c r="K50" s="1094">
        <v>0.05</v>
      </c>
      <c r="L50" s="1105"/>
      <c r="M50" s="930"/>
      <c r="N50" s="1077"/>
      <c r="O50" s="931"/>
      <c r="P50" s="116" t="str">
        <f>IF(M50=0, " ", IF(M50&lt;0,"Error", IF(M50&gt;0,(M50/100)*K50*45)))</f>
        <v xml:space="preserve"> </v>
      </c>
      <c r="Q50" s="599"/>
      <c r="R50" s="599"/>
      <c r="S50" s="589"/>
      <c r="T50" s="600"/>
      <c r="U50" s="601" t="s">
        <v>389</v>
      </c>
      <c r="V50" s="602"/>
      <c r="W50" s="602"/>
      <c r="X50" s="602"/>
      <c r="Y50" s="603"/>
      <c r="Z50" s="603"/>
    </row>
    <row r="51" spans="1:26" s="7" customFormat="1" ht="12" customHeight="1">
      <c r="A51" s="294"/>
      <c r="B51" s="295"/>
      <c r="C51" s="296"/>
      <c r="D51" s="297">
        <v>6.3</v>
      </c>
      <c r="E51" s="1092" t="s">
        <v>255</v>
      </c>
      <c r="F51" s="1092"/>
      <c r="G51" s="1092"/>
      <c r="H51" s="1092"/>
      <c r="I51" s="1092"/>
      <c r="J51" s="1093"/>
      <c r="K51" s="1094">
        <v>0.05</v>
      </c>
      <c r="L51" s="1105"/>
      <c r="M51" s="930"/>
      <c r="N51" s="1077"/>
      <c r="O51" s="931"/>
      <c r="P51" s="116" t="str">
        <f>IF(M51=0, " ", IF(M51&lt;0,"Error", IF(M51&gt;0,(M51/100)*K51*45)))</f>
        <v xml:space="preserve"> </v>
      </c>
      <c r="Q51" s="599"/>
      <c r="R51" s="599"/>
      <c r="S51" s="589"/>
      <c r="T51" s="600"/>
      <c r="U51" s="601" t="s">
        <v>390</v>
      </c>
      <c r="V51" s="602"/>
      <c r="W51" s="602"/>
      <c r="X51" s="602"/>
      <c r="Y51" s="603"/>
      <c r="Z51" s="603"/>
    </row>
    <row r="52" spans="1:26" s="7" customFormat="1" ht="12" customHeight="1" thickBot="1">
      <c r="A52" s="294"/>
      <c r="B52" s="298"/>
      <c r="C52" s="299"/>
      <c r="D52" s="305">
        <v>6.4</v>
      </c>
      <c r="E52" s="1100" t="s">
        <v>256</v>
      </c>
      <c r="F52" s="1100"/>
      <c r="G52" s="1100"/>
      <c r="H52" s="1100"/>
      <c r="I52" s="1100"/>
      <c r="J52" s="1101"/>
      <c r="K52" s="1123">
        <v>0.05</v>
      </c>
      <c r="L52" s="1127"/>
      <c r="M52" s="964"/>
      <c r="N52" s="1089"/>
      <c r="O52" s="965"/>
      <c r="P52" s="469" t="str">
        <f>IF(M52=0, " ", IF(M52&lt;0,"Error", IF(M52&gt;0,(M52/100)*K52*45)))</f>
        <v xml:space="preserve"> </v>
      </c>
      <c r="Q52" s="599"/>
      <c r="R52" s="599"/>
      <c r="S52" s="589"/>
      <c r="T52" s="600"/>
      <c r="U52" s="601" t="s">
        <v>391</v>
      </c>
      <c r="V52" s="602"/>
      <c r="W52" s="602"/>
      <c r="X52" s="602"/>
      <c r="Y52" s="603"/>
      <c r="Z52" s="603"/>
    </row>
    <row r="53" spans="1:26" s="6" customFormat="1" ht="27" customHeight="1" thickBot="1">
      <c r="A53" s="292"/>
      <c r="B53" s="996" t="s">
        <v>550</v>
      </c>
      <c r="C53" s="997"/>
      <c r="D53" s="997"/>
      <c r="E53" s="997"/>
      <c r="F53" s="997"/>
      <c r="G53" s="997"/>
      <c r="H53" s="997"/>
      <c r="I53" s="997"/>
      <c r="J53" s="997"/>
      <c r="K53" s="997"/>
      <c r="L53" s="997"/>
      <c r="M53" s="997"/>
      <c r="N53" s="997"/>
      <c r="O53" s="998"/>
      <c r="P53" s="470">
        <f>IF(SUM(P49:P52)&gt;5,5,(SUM(P49:P52)))</f>
        <v>0</v>
      </c>
      <c r="Q53" s="594"/>
      <c r="R53" s="594"/>
      <c r="S53" s="620"/>
      <c r="T53" s="621"/>
      <c r="U53" s="617"/>
      <c r="V53" s="618"/>
      <c r="W53" s="618"/>
      <c r="X53" s="618"/>
      <c r="Y53" s="619"/>
      <c r="Z53" s="619"/>
    </row>
    <row r="54" spans="1:26" s="6" customFormat="1" ht="27" customHeight="1" thickBot="1">
      <c r="A54" s="292"/>
      <c r="B54" s="1111" t="s">
        <v>551</v>
      </c>
      <c r="C54" s="1112"/>
      <c r="D54" s="1112"/>
      <c r="E54" s="1112"/>
      <c r="F54" s="1112"/>
      <c r="G54" s="1112"/>
      <c r="H54" s="1112"/>
      <c r="I54" s="1112"/>
      <c r="J54" s="1112"/>
      <c r="K54" s="1112"/>
      <c r="L54" s="1112"/>
      <c r="M54" s="1112"/>
      <c r="N54" s="1112"/>
      <c r="O54" s="1113"/>
      <c r="P54" s="460">
        <f>IF((P47+P53)&gt;45,45,(P47+P53))</f>
        <v>0</v>
      </c>
      <c r="Q54" s="594"/>
      <c r="R54" s="594"/>
      <c r="S54" s="620"/>
      <c r="T54" s="621"/>
      <c r="U54" s="617"/>
      <c r="V54" s="618"/>
      <c r="W54" s="618"/>
      <c r="X54" s="618"/>
      <c r="Y54" s="619"/>
      <c r="Z54" s="619"/>
    </row>
    <row r="55" spans="1:26" s="59" customFormat="1" ht="15" customHeight="1">
      <c r="B55" s="1281"/>
      <c r="C55" s="1283" t="s">
        <v>552</v>
      </c>
      <c r="D55" s="1283"/>
      <c r="E55" s="1283"/>
      <c r="F55" s="1283"/>
      <c r="G55" s="1283"/>
      <c r="H55" s="1283"/>
      <c r="I55" s="1283"/>
      <c r="J55" s="1284"/>
      <c r="K55" s="1287" t="s">
        <v>407</v>
      </c>
      <c r="L55" s="1288"/>
      <c r="M55" s="1287" t="s">
        <v>407</v>
      </c>
      <c r="N55" s="1289"/>
      <c r="O55" s="1290"/>
      <c r="P55" s="1297" t="s">
        <v>242</v>
      </c>
      <c r="Q55" s="587"/>
      <c r="R55" s="588"/>
      <c r="S55" s="622"/>
      <c r="T55" s="623"/>
      <c r="U55" s="591"/>
      <c r="V55" s="592"/>
      <c r="W55" s="592"/>
      <c r="X55" s="593"/>
      <c r="Y55" s="592"/>
      <c r="Z55" s="592"/>
    </row>
    <row r="56" spans="1:26" s="59" customFormat="1" ht="15" customHeight="1" thickBot="1">
      <c r="B56" s="1282"/>
      <c r="C56" s="1285"/>
      <c r="D56" s="1285"/>
      <c r="E56" s="1285"/>
      <c r="F56" s="1285"/>
      <c r="G56" s="1285"/>
      <c r="H56" s="1285"/>
      <c r="I56" s="1285"/>
      <c r="J56" s="1286"/>
      <c r="K56" s="838" t="s">
        <v>554</v>
      </c>
      <c r="L56" s="838" t="s">
        <v>553</v>
      </c>
      <c r="M56" s="1291"/>
      <c r="N56" s="1292"/>
      <c r="O56" s="1293"/>
      <c r="P56" s="1298"/>
      <c r="Q56" s="587"/>
      <c r="R56" s="588"/>
      <c r="S56" s="622"/>
      <c r="T56" s="623"/>
      <c r="U56" s="591"/>
      <c r="V56" s="592"/>
      <c r="W56" s="592"/>
      <c r="X56" s="593"/>
      <c r="Y56" s="592"/>
      <c r="Z56" s="592"/>
    </row>
    <row r="57" spans="1:26" s="7" customFormat="1" ht="28.5" customHeight="1" thickBot="1">
      <c r="A57" s="294"/>
      <c r="B57" s="667"/>
      <c r="C57" s="692"/>
      <c r="D57" s="856">
        <v>7.1</v>
      </c>
      <c r="E57" s="1047" t="s">
        <v>556</v>
      </c>
      <c r="F57" s="1046"/>
      <c r="G57" s="1046"/>
      <c r="H57" s="1046"/>
      <c r="I57" s="1046"/>
      <c r="J57" s="1121"/>
      <c r="K57" s="673">
        <v>1</v>
      </c>
      <c r="L57" s="673">
        <v>2</v>
      </c>
      <c r="M57" s="950"/>
      <c r="N57" s="1104"/>
      <c r="O57" s="951"/>
      <c r="P57" s="442" t="str">
        <f>IF(M57&gt;100,"incorrect entry",IF(M57&gt;=80,L57,IF(M57&gt;=65,K57,"")))</f>
        <v/>
      </c>
      <c r="Q57" s="599"/>
      <c r="R57" s="599"/>
      <c r="S57" s="589"/>
      <c r="T57" s="600" t="str">
        <f>IF(N57&lt;&gt;"",N57,"")</f>
        <v/>
      </c>
      <c r="U57" s="601" t="s">
        <v>191</v>
      </c>
      <c r="V57" s="602"/>
      <c r="W57" s="602"/>
      <c r="X57" s="602"/>
      <c r="Y57" s="603"/>
      <c r="Z57" s="603"/>
    </row>
    <row r="58" spans="1:26" s="59" customFormat="1" ht="15" customHeight="1">
      <c r="B58" s="1281"/>
      <c r="C58" s="1283" t="s">
        <v>557</v>
      </c>
      <c r="D58" s="1283"/>
      <c r="E58" s="1283"/>
      <c r="F58" s="1283"/>
      <c r="G58" s="1283"/>
      <c r="H58" s="1283"/>
      <c r="I58" s="1283"/>
      <c r="J58" s="1284"/>
      <c r="K58" s="1287" t="s">
        <v>407</v>
      </c>
      <c r="L58" s="1288"/>
      <c r="M58" s="1287" t="s">
        <v>407</v>
      </c>
      <c r="N58" s="1289"/>
      <c r="O58" s="1290"/>
      <c r="P58" s="1297" t="s">
        <v>242</v>
      </c>
      <c r="Q58" s="587"/>
      <c r="R58" s="588"/>
      <c r="S58" s="622"/>
      <c r="T58" s="623"/>
      <c r="U58" s="591"/>
      <c r="V58" s="592"/>
      <c r="W58" s="592"/>
      <c r="X58" s="593"/>
      <c r="Y58" s="592"/>
      <c r="Z58" s="592"/>
    </row>
    <row r="59" spans="1:26" s="59" customFormat="1" ht="15" customHeight="1" thickBot="1">
      <c r="B59" s="1282"/>
      <c r="C59" s="1285"/>
      <c r="D59" s="1285"/>
      <c r="E59" s="1285"/>
      <c r="F59" s="1285"/>
      <c r="G59" s="1285"/>
      <c r="H59" s="1285"/>
      <c r="I59" s="1285"/>
      <c r="J59" s="1286"/>
      <c r="K59" s="837" t="s">
        <v>558</v>
      </c>
      <c r="L59" s="838" t="s">
        <v>559</v>
      </c>
      <c r="M59" s="1291"/>
      <c r="N59" s="1292"/>
      <c r="O59" s="1293"/>
      <c r="P59" s="1298"/>
      <c r="Q59" s="587"/>
      <c r="R59" s="588"/>
      <c r="S59" s="622"/>
      <c r="T59" s="623"/>
      <c r="U59" s="591"/>
      <c r="V59" s="592"/>
      <c r="W59" s="592"/>
      <c r="X59" s="593"/>
      <c r="Y59" s="592"/>
      <c r="Z59" s="592"/>
    </row>
    <row r="60" spans="1:26" s="7" customFormat="1" ht="12" customHeight="1">
      <c r="A60" s="294"/>
      <c r="B60" s="694"/>
      <c r="C60" s="695"/>
      <c r="D60" s="462">
        <v>8.1</v>
      </c>
      <c r="E60" s="1071" t="s">
        <v>560</v>
      </c>
      <c r="F60" s="1294"/>
      <c r="G60" s="1294"/>
      <c r="H60" s="1294"/>
      <c r="I60" s="1294"/>
      <c r="J60" s="1295"/>
      <c r="K60" s="673">
        <v>1.5</v>
      </c>
      <c r="L60" s="673">
        <v>2</v>
      </c>
      <c r="M60" s="950"/>
      <c r="N60" s="1104"/>
      <c r="O60" s="951"/>
      <c r="P60" s="442" t="str">
        <f>IF(M60&gt;100,"incorrect entry",IF(M60&gt;=90,L60,IF(M60&gt;=70,K60,"")))</f>
        <v/>
      </c>
      <c r="Q60" s="599"/>
      <c r="R60" s="599"/>
      <c r="S60" s="589"/>
      <c r="T60" s="600" t="str">
        <f>IF(N60&lt;&gt;"",N60,"")</f>
        <v/>
      </c>
      <c r="U60" s="601" t="s">
        <v>191</v>
      </c>
      <c r="V60" s="602"/>
      <c r="W60" s="602"/>
      <c r="X60" s="602"/>
      <c r="Y60" s="603"/>
      <c r="Z60" s="603"/>
    </row>
    <row r="61" spans="1:26" s="7" customFormat="1" ht="12" customHeight="1">
      <c r="A61" s="294"/>
      <c r="B61" s="694"/>
      <c r="C61" s="695"/>
      <c r="D61" s="297">
        <v>8.1999999999999993</v>
      </c>
      <c r="E61" s="1071" t="s">
        <v>561</v>
      </c>
      <c r="F61" s="1294"/>
      <c r="G61" s="1294"/>
      <c r="H61" s="1294"/>
      <c r="I61" s="1294"/>
      <c r="J61" s="1295"/>
      <c r="K61" s="673">
        <v>1.5</v>
      </c>
      <c r="L61" s="673">
        <v>2</v>
      </c>
      <c r="M61" s="950"/>
      <c r="N61" s="1104"/>
      <c r="O61" s="951"/>
      <c r="P61" s="442" t="str">
        <f>IF(M61&gt;100,"incorrect entry",IF(M61&gt;=90,L61,IF(M61&gt;=70,K61,"")))</f>
        <v/>
      </c>
      <c r="Q61" s="599"/>
      <c r="R61" s="599"/>
      <c r="S61" s="589"/>
      <c r="T61" s="600" t="str">
        <f>IF(N61&lt;&gt;"",N61,"")</f>
        <v/>
      </c>
      <c r="U61" s="601" t="s">
        <v>191</v>
      </c>
      <c r="V61" s="602"/>
      <c r="W61" s="602"/>
      <c r="X61" s="602"/>
      <c r="Y61" s="603"/>
      <c r="Z61" s="603"/>
    </row>
    <row r="62" spans="1:26" s="7" customFormat="1" ht="12" customHeight="1">
      <c r="A62" s="294"/>
      <c r="B62" s="694"/>
      <c r="C62" s="695"/>
      <c r="D62" s="297" t="s">
        <v>562</v>
      </c>
      <c r="E62" s="1071" t="s">
        <v>243</v>
      </c>
      <c r="F62" s="1294"/>
      <c r="G62" s="1294"/>
      <c r="H62" s="1294"/>
      <c r="I62" s="1294"/>
      <c r="J62" s="1295"/>
      <c r="K62" s="673">
        <v>1.5</v>
      </c>
      <c r="L62" s="673">
        <v>2</v>
      </c>
      <c r="M62" s="950"/>
      <c r="N62" s="1104"/>
      <c r="O62" s="951"/>
      <c r="P62" s="442" t="str">
        <f>IF(M62&gt;100,"incorrect entry",IF(M62&gt;=90,L62,IF(M62&gt;=70,K62,"")))</f>
        <v/>
      </c>
      <c r="Q62" s="599"/>
      <c r="R62" s="599"/>
      <c r="S62" s="589"/>
      <c r="T62" s="600" t="str">
        <f>IF(N62&lt;&gt;"",N62,"")</f>
        <v/>
      </c>
      <c r="U62" s="601" t="s">
        <v>191</v>
      </c>
      <c r="V62" s="602"/>
      <c r="W62" s="602"/>
      <c r="X62" s="602"/>
      <c r="Y62" s="603"/>
      <c r="Z62" s="603"/>
    </row>
    <row r="63" spans="1:26" s="7" customFormat="1" ht="12" customHeight="1" thickBot="1">
      <c r="A63" s="294"/>
      <c r="B63" s="696"/>
      <c r="C63" s="697" t="s">
        <v>563</v>
      </c>
      <c r="D63" s="300" t="s">
        <v>564</v>
      </c>
      <c r="E63" s="1299" t="s">
        <v>124</v>
      </c>
      <c r="F63" s="1300"/>
      <c r="G63" s="1300"/>
      <c r="H63" s="1300"/>
      <c r="I63" s="1300"/>
      <c r="J63" s="1301"/>
      <c r="K63" s="674">
        <v>0.75</v>
      </c>
      <c r="L63" s="674">
        <v>1</v>
      </c>
      <c r="M63" s="932"/>
      <c r="N63" s="1108"/>
      <c r="O63" s="933"/>
      <c r="P63" s="441" t="str">
        <f>IF(M63&gt;100,"incorrect entry",IF(M63&gt;=90,L63,IF(M63&gt;=70,K63,"")))</f>
        <v/>
      </c>
      <c r="Q63" s="599"/>
      <c r="R63" s="599"/>
      <c r="S63" s="589"/>
      <c r="T63" s="600" t="str">
        <f>IF(N63&lt;&gt;"",N63,"")</f>
        <v/>
      </c>
      <c r="U63" s="601" t="s">
        <v>191</v>
      </c>
      <c r="V63" s="602"/>
      <c r="W63" s="602"/>
      <c r="X63" s="602"/>
      <c r="Y63" s="603"/>
      <c r="Z63" s="603"/>
    </row>
    <row r="64" spans="1:26" s="59" customFormat="1" ht="15" customHeight="1">
      <c r="B64" s="1281"/>
      <c r="C64" s="1283" t="s">
        <v>565</v>
      </c>
      <c r="D64" s="1283"/>
      <c r="E64" s="1283"/>
      <c r="F64" s="1283"/>
      <c r="G64" s="1283"/>
      <c r="H64" s="1283"/>
      <c r="I64" s="1283"/>
      <c r="J64" s="1284"/>
      <c r="K64" s="1287" t="s">
        <v>407</v>
      </c>
      <c r="L64" s="1288"/>
      <c r="M64" s="1287" t="s">
        <v>407</v>
      </c>
      <c r="N64" s="1289"/>
      <c r="O64" s="1290"/>
      <c r="P64" s="1297" t="s">
        <v>242</v>
      </c>
      <c r="Q64" s="587"/>
      <c r="R64" s="588"/>
      <c r="S64" s="622"/>
      <c r="T64" s="623"/>
      <c r="U64" s="591"/>
      <c r="V64" s="592"/>
      <c r="W64" s="592"/>
      <c r="X64" s="593"/>
      <c r="Y64" s="592"/>
      <c r="Z64" s="592"/>
    </row>
    <row r="65" spans="1:26" s="59" customFormat="1" ht="15" customHeight="1" thickBot="1">
      <c r="B65" s="1282"/>
      <c r="C65" s="1285"/>
      <c r="D65" s="1285"/>
      <c r="E65" s="1285"/>
      <c r="F65" s="1285"/>
      <c r="G65" s="1285"/>
      <c r="H65" s="1285"/>
      <c r="I65" s="1285"/>
      <c r="J65" s="1286"/>
      <c r="K65" s="837" t="s">
        <v>558</v>
      </c>
      <c r="L65" s="838" t="s">
        <v>559</v>
      </c>
      <c r="M65" s="1291"/>
      <c r="N65" s="1292"/>
      <c r="O65" s="1293"/>
      <c r="P65" s="1298"/>
      <c r="Q65" s="587"/>
      <c r="R65" s="588"/>
      <c r="S65" s="622"/>
      <c r="T65" s="623"/>
      <c r="U65" s="591"/>
      <c r="V65" s="592"/>
      <c r="W65" s="592"/>
      <c r="X65" s="593"/>
      <c r="Y65" s="592"/>
      <c r="Z65" s="592"/>
    </row>
    <row r="66" spans="1:26" s="7" customFormat="1" ht="12" customHeight="1">
      <c r="A66" s="294"/>
      <c r="B66" s="694"/>
      <c r="C66" s="695"/>
      <c r="D66" s="462">
        <v>9.1</v>
      </c>
      <c r="E66" s="1071" t="s">
        <v>567</v>
      </c>
      <c r="F66" s="1294"/>
      <c r="G66" s="1294"/>
      <c r="H66" s="1294"/>
      <c r="I66" s="1294"/>
      <c r="J66" s="1295"/>
      <c r="K66" s="673">
        <v>1.5</v>
      </c>
      <c r="L66" s="673">
        <v>2</v>
      </c>
      <c r="M66" s="950"/>
      <c r="N66" s="1104"/>
      <c r="O66" s="951"/>
      <c r="P66" s="442" t="str">
        <f>IF(M66&gt;100,"incorrect entry",IF(M66&gt;=90,L66,IF(M66&gt;=70,K66,"")))</f>
        <v/>
      </c>
      <c r="Q66" s="599"/>
      <c r="R66" s="599"/>
      <c r="S66" s="589"/>
      <c r="T66" s="600" t="str">
        <f>IF(N66&lt;&gt;"",N66,"")</f>
        <v/>
      </c>
      <c r="U66" s="601" t="s">
        <v>191</v>
      </c>
      <c r="V66" s="602"/>
      <c r="W66" s="602"/>
      <c r="X66" s="602"/>
      <c r="Y66" s="603"/>
      <c r="Z66" s="603"/>
    </row>
    <row r="67" spans="1:26" s="7" customFormat="1" ht="12" customHeight="1">
      <c r="A67" s="294"/>
      <c r="B67" s="694"/>
      <c r="C67" s="695"/>
      <c r="D67" s="297">
        <v>9.1999999999999993</v>
      </c>
      <c r="E67" s="1071" t="s">
        <v>309</v>
      </c>
      <c r="F67" s="1294"/>
      <c r="G67" s="1294"/>
      <c r="H67" s="1294"/>
      <c r="I67" s="1294"/>
      <c r="J67" s="1295"/>
      <c r="K67" s="673">
        <v>1.5</v>
      </c>
      <c r="L67" s="673">
        <v>2</v>
      </c>
      <c r="M67" s="950"/>
      <c r="N67" s="1104"/>
      <c r="O67" s="951"/>
      <c r="P67" s="442" t="str">
        <f>IF(M67&gt;100,"incorrect entry",IF(M67&gt;=90,L67,IF(M67&gt;=70,K67,"")))</f>
        <v/>
      </c>
      <c r="Q67" s="599"/>
      <c r="R67" s="599"/>
      <c r="S67" s="589"/>
      <c r="T67" s="600" t="str">
        <f>IF(N67&lt;&gt;"",N67,"")</f>
        <v/>
      </c>
      <c r="U67" s="601" t="s">
        <v>191</v>
      </c>
      <c r="V67" s="602"/>
      <c r="W67" s="602"/>
      <c r="X67" s="602"/>
      <c r="Y67" s="603"/>
      <c r="Z67" s="603"/>
    </row>
    <row r="68" spans="1:26" s="7" customFormat="1" ht="24" customHeight="1" thickBot="1">
      <c r="A68" s="294"/>
      <c r="B68" s="694"/>
      <c r="C68" s="695"/>
      <c r="D68" s="297">
        <v>9.3000000000000007</v>
      </c>
      <c r="E68" s="1071" t="s">
        <v>568</v>
      </c>
      <c r="F68" s="1294"/>
      <c r="G68" s="1294"/>
      <c r="H68" s="1294"/>
      <c r="I68" s="1294"/>
      <c r="J68" s="1295"/>
      <c r="K68" s="673">
        <v>1.5</v>
      </c>
      <c r="L68" s="673">
        <v>2</v>
      </c>
      <c r="M68" s="950"/>
      <c r="N68" s="1104"/>
      <c r="O68" s="951"/>
      <c r="P68" s="442" t="str">
        <f>IF(M68&gt;100,"incorrect entry",IF(M68&gt;=90,L68,IF(M68&gt;=70,K68,"")))</f>
        <v/>
      </c>
      <c r="Q68" s="599"/>
      <c r="R68" s="599"/>
      <c r="S68" s="589"/>
      <c r="T68" s="600" t="str">
        <f>IF(N68&lt;&gt;"",N68,"")</f>
        <v/>
      </c>
      <c r="U68" s="601" t="s">
        <v>191</v>
      </c>
      <c r="V68" s="602"/>
      <c r="W68" s="602"/>
      <c r="X68" s="602"/>
      <c r="Y68" s="603"/>
      <c r="Z68" s="603"/>
    </row>
    <row r="69" spans="1:26" s="59" customFormat="1" ht="24" customHeight="1" thickBot="1">
      <c r="B69" s="833"/>
      <c r="C69" s="834"/>
      <c r="D69" s="834"/>
      <c r="E69" s="834"/>
      <c r="F69" s="834"/>
      <c r="G69" s="834"/>
      <c r="H69" s="834"/>
      <c r="I69" s="834"/>
      <c r="J69" s="835"/>
      <c r="K69" s="1134" t="s">
        <v>276</v>
      </c>
      <c r="L69" s="1305"/>
      <c r="M69" s="1134" t="s">
        <v>407</v>
      </c>
      <c r="N69" s="1304"/>
      <c r="O69" s="1305"/>
      <c r="P69" s="836" t="s">
        <v>566</v>
      </c>
      <c r="Q69" s="587"/>
      <c r="R69" s="588"/>
      <c r="S69" s="622"/>
      <c r="T69" s="623"/>
      <c r="U69" s="591"/>
      <c r="V69" s="592"/>
      <c r="W69" s="592"/>
      <c r="X69" s="593"/>
      <c r="Y69" s="592"/>
      <c r="Z69" s="592"/>
    </row>
    <row r="70" spans="1:26" s="7" customFormat="1" ht="13.5" customHeight="1">
      <c r="A70" s="294"/>
      <c r="B70" s="698"/>
      <c r="C70" s="672"/>
      <c r="D70" s="699">
        <v>9.4</v>
      </c>
      <c r="E70" s="1096" t="s">
        <v>569</v>
      </c>
      <c r="F70" s="1096"/>
      <c r="G70" s="1096"/>
      <c r="H70" s="1096"/>
      <c r="I70" s="1096"/>
      <c r="J70" s="1097"/>
      <c r="K70" s="1098">
        <v>1</v>
      </c>
      <c r="L70" s="1099"/>
      <c r="M70" s="950"/>
      <c r="N70" s="1104"/>
      <c r="O70" s="951"/>
      <c r="P70" s="442" t="str">
        <f>IF(M70=0, " ", IF(M70&lt;0,"Error", IF(M70&gt;=5,K70,0)))</f>
        <v xml:space="preserve"> </v>
      </c>
      <c r="Q70" s="599"/>
      <c r="R70" s="599"/>
      <c r="S70" s="589"/>
      <c r="T70" s="600"/>
      <c r="U70" s="601" t="s">
        <v>194</v>
      </c>
      <c r="V70" s="602"/>
      <c r="W70" s="602"/>
      <c r="X70" s="602"/>
      <c r="Y70" s="603"/>
      <c r="Z70" s="603"/>
    </row>
    <row r="71" spans="1:26" s="7" customFormat="1" ht="13.5" customHeight="1">
      <c r="A71" s="294"/>
      <c r="B71" s="298"/>
      <c r="C71" s="299"/>
      <c r="D71" s="305">
        <v>9.5</v>
      </c>
      <c r="E71" s="1092" t="s">
        <v>570</v>
      </c>
      <c r="F71" s="1092"/>
      <c r="G71" s="1092"/>
      <c r="H71" s="1092"/>
      <c r="I71" s="1092"/>
      <c r="J71" s="1093"/>
      <c r="K71" s="1094">
        <v>2</v>
      </c>
      <c r="L71" s="1105"/>
      <c r="M71" s="930"/>
      <c r="N71" s="1077"/>
      <c r="O71" s="931"/>
      <c r="P71" s="116" t="str">
        <f>IF(M71=0, " ", IF(M71&lt;0,"Error", IF(M71&gt;=30,K71,0)))</f>
        <v xml:space="preserve"> </v>
      </c>
      <c r="Q71" s="599"/>
      <c r="R71" s="599"/>
      <c r="S71" s="589"/>
      <c r="T71" s="600"/>
      <c r="U71" s="601" t="s">
        <v>395</v>
      </c>
      <c r="V71" s="602"/>
      <c r="W71" s="602"/>
      <c r="X71" s="602"/>
      <c r="Y71" s="603"/>
      <c r="Z71" s="603"/>
    </row>
    <row r="72" spans="1:26" s="7" customFormat="1" ht="13.5" customHeight="1" thickBot="1">
      <c r="A72" s="294"/>
      <c r="B72" s="298"/>
      <c r="C72" s="299"/>
      <c r="D72" s="305">
        <v>9.6</v>
      </c>
      <c r="E72" s="1092" t="s">
        <v>571</v>
      </c>
      <c r="F72" s="1092"/>
      <c r="G72" s="1092"/>
      <c r="H72" s="1092"/>
      <c r="I72" s="1092"/>
      <c r="J72" s="1093"/>
      <c r="K72" s="1106">
        <v>2</v>
      </c>
      <c r="L72" s="1107"/>
      <c r="M72" s="932"/>
      <c r="N72" s="1108"/>
      <c r="O72" s="933"/>
      <c r="P72" s="116" t="str">
        <f>IF(M72=0, " ", IF(M72&lt;0,"Error", IF(M72&gt;=65,K72,0)))</f>
        <v xml:space="preserve"> </v>
      </c>
      <c r="Q72" s="599"/>
      <c r="R72" s="599"/>
      <c r="S72" s="589"/>
      <c r="T72" s="600"/>
      <c r="U72" s="601" t="s">
        <v>396</v>
      </c>
      <c r="V72" s="602"/>
      <c r="W72" s="602"/>
      <c r="X72" s="602"/>
      <c r="Y72" s="603"/>
      <c r="Z72" s="603"/>
    </row>
    <row r="73" spans="1:26" s="59" customFormat="1" ht="45" hidden="1" customHeight="1" thickBot="1">
      <c r="B73" s="60"/>
      <c r="C73" s="1114" t="s">
        <v>257</v>
      </c>
      <c r="D73" s="1114"/>
      <c r="E73" s="1114"/>
      <c r="F73" s="1114"/>
      <c r="G73" s="1114"/>
      <c r="H73" s="1114"/>
      <c r="I73" s="1114"/>
      <c r="J73" s="1115"/>
      <c r="K73" s="1116" t="s">
        <v>276</v>
      </c>
      <c r="L73" s="1117"/>
      <c r="M73" s="1116" t="s">
        <v>376</v>
      </c>
      <c r="N73" s="973"/>
      <c r="O73" s="1117"/>
      <c r="P73" s="123" t="s">
        <v>258</v>
      </c>
      <c r="Q73" s="587"/>
      <c r="R73" s="588"/>
      <c r="S73" s="622"/>
      <c r="T73" s="590"/>
      <c r="U73" s="591"/>
      <c r="V73" s="592"/>
      <c r="W73" s="592"/>
      <c r="X73" s="593"/>
      <c r="Y73" s="592"/>
      <c r="Z73" s="592"/>
    </row>
    <row r="74" spans="1:26" s="7" customFormat="1" ht="13.5" hidden="1" customHeight="1">
      <c r="A74" s="294"/>
      <c r="B74" s="295"/>
      <c r="C74" s="296"/>
      <c r="D74" s="297">
        <v>7.1</v>
      </c>
      <c r="E74" s="1109" t="s">
        <v>498</v>
      </c>
      <c r="F74" s="1109"/>
      <c r="G74" s="1109"/>
      <c r="H74" s="1109"/>
      <c r="I74" s="1109"/>
      <c r="J74" s="1110"/>
      <c r="K74" s="1118">
        <v>3</v>
      </c>
      <c r="L74" s="1119"/>
      <c r="M74" s="1182"/>
      <c r="N74" s="1183"/>
      <c r="O74" s="1184"/>
      <c r="P74" s="116" t="str">
        <f>IF(M74=0, " ", IF(M74&lt;0,"Error", IF(M74&gt;=65,K74,0)))</f>
        <v xml:space="preserve"> </v>
      </c>
      <c r="Q74" s="599"/>
      <c r="R74" s="599"/>
      <c r="S74" s="589"/>
      <c r="T74" s="600" t="str">
        <f>IF(N74&lt;&gt;"",N74,"")</f>
        <v/>
      </c>
      <c r="U74" s="601" t="s">
        <v>192</v>
      </c>
      <c r="V74" s="602"/>
      <c r="W74" s="602"/>
      <c r="X74" s="602"/>
      <c r="Y74" s="603"/>
      <c r="Z74" s="603"/>
    </row>
    <row r="75" spans="1:26" s="7" customFormat="1" ht="13.5" hidden="1" customHeight="1">
      <c r="A75" s="294"/>
      <c r="B75" s="295"/>
      <c r="C75" s="296"/>
      <c r="D75" s="297" t="s">
        <v>259</v>
      </c>
      <c r="E75" s="1092" t="s">
        <v>499</v>
      </c>
      <c r="F75" s="1092"/>
      <c r="G75" s="1092"/>
      <c r="H75" s="1092"/>
      <c r="I75" s="1092"/>
      <c r="J75" s="1093"/>
      <c r="K75" s="1094">
        <v>0.5</v>
      </c>
      <c r="L75" s="1095"/>
      <c r="M75" s="930"/>
      <c r="N75" s="1077"/>
      <c r="O75" s="931"/>
      <c r="P75" s="116" t="str">
        <f>IF(M75=0, " ", IF(M75&lt;0,"Error", IF(M75&gt;=65,K75,0)))</f>
        <v xml:space="preserve"> </v>
      </c>
      <c r="Q75" s="599"/>
      <c r="R75" s="599"/>
      <c r="S75" s="589"/>
      <c r="T75" s="600" t="str">
        <f>IF(N75&lt;&gt;"",N75,"")</f>
        <v/>
      </c>
      <c r="U75" s="601" t="s">
        <v>392</v>
      </c>
      <c r="V75" s="602"/>
      <c r="W75" s="602"/>
      <c r="X75" s="602"/>
      <c r="Y75" s="603"/>
      <c r="Z75" s="603"/>
    </row>
    <row r="76" spans="1:26" s="7" customFormat="1" ht="13.5" hidden="1" customHeight="1">
      <c r="A76" s="294"/>
      <c r="B76" s="298"/>
      <c r="C76" s="299"/>
      <c r="D76" s="305" t="s">
        <v>260</v>
      </c>
      <c r="E76" s="1100" t="s">
        <v>500</v>
      </c>
      <c r="F76" s="1100"/>
      <c r="G76" s="1100"/>
      <c r="H76" s="1100"/>
      <c r="I76" s="1100"/>
      <c r="J76" s="1101"/>
      <c r="K76" s="1094">
        <v>0.5</v>
      </c>
      <c r="L76" s="1095"/>
      <c r="M76" s="930"/>
      <c r="N76" s="1077"/>
      <c r="O76" s="931"/>
      <c r="P76" s="116" t="str">
        <f>IF(M76=0, " ", IF(M76&lt;0,"Error", IF(M76&gt;=65,K76,0)))</f>
        <v xml:space="preserve"> </v>
      </c>
      <c r="Q76" s="599"/>
      <c r="R76" s="599"/>
      <c r="S76" s="589"/>
      <c r="T76" s="600" t="str">
        <f>IF(N76&lt;&gt;"",N76,"")</f>
        <v/>
      </c>
      <c r="U76" s="601" t="s">
        <v>393</v>
      </c>
      <c r="V76" s="602"/>
      <c r="W76" s="602"/>
      <c r="X76" s="602"/>
      <c r="Y76" s="603"/>
      <c r="Z76" s="603"/>
    </row>
    <row r="77" spans="1:26" s="7" customFormat="1" ht="13.5" hidden="1" customHeight="1">
      <c r="A77" s="294"/>
      <c r="B77" s="298"/>
      <c r="C77" s="299"/>
      <c r="D77" s="305" t="s">
        <v>261</v>
      </c>
      <c r="E77" s="1092" t="s">
        <v>501</v>
      </c>
      <c r="F77" s="1092"/>
      <c r="G77" s="1092"/>
      <c r="H77" s="1092"/>
      <c r="I77" s="1092"/>
      <c r="J77" s="1093"/>
      <c r="K77" s="1094">
        <v>2</v>
      </c>
      <c r="L77" s="1095"/>
      <c r="M77" s="930"/>
      <c r="N77" s="1077"/>
      <c r="O77" s="931"/>
      <c r="P77" s="116" t="str">
        <f>IF(M77=0, " ", IF(M77&lt;0,"Error", IF(M77&gt;=65,K77,0)))</f>
        <v xml:space="preserve"> </v>
      </c>
      <c r="Q77" s="599"/>
      <c r="R77" s="599"/>
      <c r="S77" s="589"/>
      <c r="T77" s="600"/>
      <c r="U77" s="601" t="s">
        <v>394</v>
      </c>
      <c r="V77" s="602"/>
      <c r="W77" s="602"/>
      <c r="X77" s="602"/>
      <c r="Y77" s="603"/>
      <c r="Z77" s="603"/>
    </row>
    <row r="78" spans="1:26" s="7" customFormat="1" ht="13.5" hidden="1" customHeight="1" thickBot="1">
      <c r="A78" s="294"/>
      <c r="B78" s="298"/>
      <c r="C78" s="299"/>
      <c r="D78" s="305">
        <v>7.3</v>
      </c>
      <c r="E78" s="1100" t="s">
        <v>490</v>
      </c>
      <c r="F78" s="1100"/>
      <c r="G78" s="1100"/>
      <c r="H78" s="1100"/>
      <c r="I78" s="1100"/>
      <c r="J78" s="1101"/>
      <c r="K78" s="1123">
        <v>2</v>
      </c>
      <c r="L78" s="1124"/>
      <c r="M78" s="964"/>
      <c r="N78" s="1089"/>
      <c r="O78" s="965"/>
      <c r="P78" s="469" t="str">
        <f>IF(M78=0, " ", IF(M78&lt;0,"Error", IF(M78&gt;=65,K78,0)))</f>
        <v xml:space="preserve"> </v>
      </c>
      <c r="Q78" s="599"/>
      <c r="R78" s="599"/>
      <c r="S78" s="589"/>
      <c r="T78" s="600"/>
      <c r="U78" s="601" t="s">
        <v>396</v>
      </c>
      <c r="V78" s="602"/>
      <c r="W78" s="602"/>
      <c r="X78" s="602"/>
      <c r="Y78" s="603"/>
      <c r="Z78" s="603"/>
    </row>
    <row r="79" spans="1:26" s="59" customFormat="1" ht="14.15" customHeight="1" thickBot="1">
      <c r="B79" s="830"/>
      <c r="C79" s="831" t="s">
        <v>572</v>
      </c>
      <c r="D79" s="831"/>
      <c r="E79" s="831"/>
      <c r="F79" s="831"/>
      <c r="G79" s="831"/>
      <c r="H79" s="831"/>
      <c r="I79" s="831"/>
      <c r="J79" s="831"/>
      <c r="K79" s="831"/>
      <c r="L79" s="831"/>
      <c r="M79" s="831"/>
      <c r="N79" s="831"/>
      <c r="O79" s="831"/>
      <c r="P79" s="832"/>
      <c r="Q79" s="587"/>
      <c r="R79" s="588"/>
      <c r="S79" s="622"/>
      <c r="T79" s="590"/>
      <c r="U79" s="591"/>
      <c r="V79" s="592"/>
      <c r="W79" s="592"/>
      <c r="X79" s="593"/>
      <c r="Y79" s="592"/>
      <c r="Z79" s="592"/>
    </row>
    <row r="80" spans="1:26" s="89" customFormat="1" ht="13.5" customHeight="1">
      <c r="A80" s="307"/>
      <c r="B80" s="701"/>
      <c r="C80" s="461"/>
      <c r="D80" s="462">
        <v>10.1</v>
      </c>
      <c r="E80" s="1102"/>
      <c r="F80" s="1102"/>
      <c r="G80" s="1102"/>
      <c r="H80" s="1102"/>
      <c r="I80" s="1102"/>
      <c r="J80" s="1103"/>
      <c r="K80" s="950"/>
      <c r="L80" s="1104"/>
      <c r="M80" s="950"/>
      <c r="N80" s="1104"/>
      <c r="O80" s="951"/>
      <c r="P80" s="574" t="str">
        <f>IF(K80=0,"",K80)</f>
        <v/>
      </c>
      <c r="Q80" s="594"/>
      <c r="R80" s="594"/>
      <c r="S80" s="620"/>
      <c r="T80" s="621"/>
      <c r="U80" s="617"/>
      <c r="V80" s="618"/>
      <c r="W80" s="618"/>
      <c r="X80" s="618"/>
      <c r="Y80" s="619"/>
      <c r="Z80" s="619"/>
    </row>
    <row r="81" spans="1:26" s="89" customFormat="1" ht="13.5" customHeight="1">
      <c r="A81" s="307"/>
      <c r="B81" s="459"/>
      <c r="C81" s="463"/>
      <c r="D81" s="297">
        <v>10.199999999999999</v>
      </c>
      <c r="E81" s="1090"/>
      <c r="F81" s="1090"/>
      <c r="G81" s="1090"/>
      <c r="H81" s="1090"/>
      <c r="I81" s="1090"/>
      <c r="J81" s="1091"/>
      <c r="K81" s="930"/>
      <c r="L81" s="1077"/>
      <c r="M81" s="930"/>
      <c r="N81" s="1077"/>
      <c r="O81" s="931"/>
      <c r="P81" s="464" t="str">
        <f>IF(K81=0,"",K81)</f>
        <v/>
      </c>
      <c r="Q81" s="594"/>
      <c r="R81" s="594"/>
      <c r="S81" s="620"/>
      <c r="T81" s="621"/>
      <c r="U81" s="617"/>
      <c r="V81" s="618"/>
      <c r="W81" s="618"/>
      <c r="X81" s="618"/>
      <c r="Y81" s="619"/>
      <c r="Z81" s="619"/>
    </row>
    <row r="82" spans="1:26" s="89" customFormat="1" ht="13.5" customHeight="1" thickBot="1">
      <c r="A82" s="307"/>
      <c r="B82" s="471"/>
      <c r="C82" s="472"/>
      <c r="D82" s="305">
        <v>10.3</v>
      </c>
      <c r="E82" s="1125"/>
      <c r="F82" s="1125"/>
      <c r="G82" s="1125"/>
      <c r="H82" s="1125"/>
      <c r="I82" s="1125"/>
      <c r="J82" s="1126"/>
      <c r="K82" s="964"/>
      <c r="L82" s="1089"/>
      <c r="M82" s="964"/>
      <c r="N82" s="1089"/>
      <c r="O82" s="965"/>
      <c r="P82" s="473" t="str">
        <f>IF(K82=0,"",K82)</f>
        <v/>
      </c>
      <c r="Q82" s="594"/>
      <c r="R82" s="594"/>
      <c r="S82" s="620"/>
      <c r="T82" s="621"/>
      <c r="U82" s="617"/>
      <c r="V82" s="618"/>
      <c r="W82" s="618"/>
      <c r="X82" s="618"/>
      <c r="Y82" s="619"/>
      <c r="Z82" s="619"/>
    </row>
    <row r="83" spans="1:26" s="6" customFormat="1" ht="27.75" customHeight="1" thickBot="1">
      <c r="A83" s="292"/>
      <c r="B83" s="996" t="s">
        <v>573</v>
      </c>
      <c r="C83" s="997"/>
      <c r="D83" s="997"/>
      <c r="E83" s="997"/>
      <c r="F83" s="997"/>
      <c r="G83" s="997"/>
      <c r="H83" s="997"/>
      <c r="I83" s="997"/>
      <c r="J83" s="997"/>
      <c r="K83" s="997"/>
      <c r="L83" s="997"/>
      <c r="M83" s="997"/>
      <c r="N83" s="997"/>
      <c r="O83" s="998"/>
      <c r="P83" s="470">
        <f>IF(SUM(P57,P60:P63,P66:P68,P70:P72,P80:P82)&gt;5,5,(SUM(P57,P60:P63,P66:P68,P70:P72,P80:P82)))</f>
        <v>0</v>
      </c>
      <c r="Q83" s="594"/>
      <c r="R83" s="594"/>
      <c r="S83" s="620"/>
      <c r="T83" s="621"/>
      <c r="U83" s="617"/>
      <c r="V83" s="618"/>
      <c r="W83" s="618"/>
      <c r="X83" s="618"/>
      <c r="Y83" s="619"/>
      <c r="Z83" s="619"/>
    </row>
    <row r="84" spans="1:26" s="6" customFormat="1" ht="27.75" customHeight="1" thickBot="1">
      <c r="A84" s="292"/>
      <c r="B84" s="996" t="s">
        <v>705</v>
      </c>
      <c r="C84" s="997"/>
      <c r="D84" s="997"/>
      <c r="E84" s="997"/>
      <c r="F84" s="997"/>
      <c r="G84" s="997"/>
      <c r="H84" s="997"/>
      <c r="I84" s="997"/>
      <c r="J84" s="997"/>
      <c r="K84" s="997"/>
      <c r="L84" s="997"/>
      <c r="M84" s="997"/>
      <c r="N84" s="997"/>
      <c r="O84" s="998"/>
      <c r="P84" s="306">
        <f>IF((P54+P83)&gt;45,45,(P54+P83))</f>
        <v>0</v>
      </c>
      <c r="Q84" s="594"/>
      <c r="R84" s="594"/>
      <c r="S84" s="620"/>
      <c r="T84" s="621"/>
      <c r="U84" s="617"/>
      <c r="V84" s="618"/>
      <c r="W84" s="618"/>
      <c r="X84" s="618"/>
      <c r="Y84" s="619"/>
      <c r="Z84" s="619"/>
    </row>
    <row r="85" spans="1:26" s="89" customFormat="1" ht="12" customHeight="1">
      <c r="A85" s="307"/>
      <c r="B85" s="293"/>
      <c r="C85" s="309" t="s">
        <v>408</v>
      </c>
      <c r="D85" s="309"/>
      <c r="E85" s="293"/>
      <c r="F85" s="293"/>
      <c r="G85" s="293"/>
      <c r="H85" s="293"/>
      <c r="I85" s="310"/>
      <c r="J85" s="310"/>
      <c r="K85" s="310"/>
      <c r="L85" s="310"/>
      <c r="M85" s="310"/>
      <c r="N85" s="310"/>
      <c r="O85" s="310"/>
      <c r="P85" s="403"/>
      <c r="Q85" s="594"/>
      <c r="R85" s="594"/>
      <c r="S85" s="620"/>
      <c r="T85" s="621"/>
      <c r="U85" s="617"/>
      <c r="V85" s="618"/>
      <c r="W85" s="618"/>
      <c r="X85" s="618"/>
      <c r="Y85" s="619"/>
      <c r="Z85" s="619"/>
    </row>
    <row r="86" spans="1:26" s="89" customFormat="1" ht="12" hidden="1" customHeight="1">
      <c r="A86" s="307"/>
      <c r="B86" s="293"/>
      <c r="C86" s="327" t="s">
        <v>263</v>
      </c>
      <c r="D86" s="309"/>
      <c r="E86" s="293"/>
      <c r="F86" s="293"/>
      <c r="G86" s="293"/>
      <c r="H86" s="293"/>
      <c r="I86" s="310"/>
      <c r="J86" s="310"/>
      <c r="K86" s="310"/>
      <c r="L86" s="310"/>
      <c r="M86" s="310"/>
      <c r="N86" s="310"/>
      <c r="O86" s="310"/>
      <c r="P86" s="403"/>
      <c r="Q86" s="594"/>
      <c r="R86" s="594"/>
      <c r="S86" s="620"/>
      <c r="T86" s="621"/>
      <c r="U86" s="617"/>
      <c r="V86" s="618"/>
      <c r="W86" s="618"/>
      <c r="X86" s="618"/>
      <c r="Y86" s="619"/>
      <c r="Z86" s="619"/>
    </row>
    <row r="87" spans="1:26" s="89" customFormat="1" ht="12" hidden="1" customHeight="1">
      <c r="A87" s="307"/>
      <c r="B87" s="293"/>
      <c r="C87" s="327" t="s">
        <v>264</v>
      </c>
      <c r="D87" s="309"/>
      <c r="E87" s="293"/>
      <c r="F87" s="293"/>
      <c r="G87" s="293"/>
      <c r="H87" s="293"/>
      <c r="I87" s="310"/>
      <c r="J87" s="310"/>
      <c r="K87" s="310"/>
      <c r="L87" s="310"/>
      <c r="M87" s="310"/>
      <c r="N87" s="310"/>
      <c r="O87" s="310"/>
      <c r="P87" s="403"/>
      <c r="Q87" s="594"/>
      <c r="R87" s="594"/>
      <c r="S87" s="620"/>
      <c r="T87" s="621"/>
      <c r="U87" s="617"/>
      <c r="V87" s="618"/>
      <c r="W87" s="618"/>
      <c r="X87" s="618"/>
      <c r="Y87" s="619"/>
      <c r="Z87" s="619"/>
    </row>
    <row r="88" spans="1:26" s="89" customFormat="1" ht="12" hidden="1" customHeight="1">
      <c r="A88" s="307"/>
      <c r="B88" s="293"/>
      <c r="C88" s="308"/>
      <c r="D88" s="327" t="s">
        <v>265</v>
      </c>
      <c r="E88" s="293"/>
      <c r="F88" s="293"/>
      <c r="G88" s="293"/>
      <c r="H88" s="293"/>
      <c r="I88" s="310"/>
      <c r="J88" s="310"/>
      <c r="K88" s="310"/>
      <c r="L88" s="310"/>
      <c r="M88" s="310"/>
      <c r="N88" s="310"/>
      <c r="O88" s="310"/>
      <c r="P88" s="403"/>
      <c r="Q88" s="594"/>
      <c r="R88" s="594"/>
      <c r="S88" s="620"/>
      <c r="T88" s="621"/>
      <c r="U88" s="617"/>
      <c r="V88" s="618"/>
      <c r="W88" s="618"/>
      <c r="X88" s="618"/>
      <c r="Y88" s="619"/>
      <c r="Z88" s="619"/>
    </row>
    <row r="89" spans="1:26" s="89" customFormat="1" ht="12" hidden="1" customHeight="1">
      <c r="A89" s="307"/>
      <c r="B89" s="293"/>
      <c r="C89" s="308"/>
      <c r="D89" s="327" t="s">
        <v>266</v>
      </c>
      <c r="E89" s="293"/>
      <c r="F89" s="293"/>
      <c r="G89" s="293"/>
      <c r="H89" s="293"/>
      <c r="I89" s="310"/>
      <c r="J89" s="310"/>
      <c r="K89" s="310"/>
      <c r="L89" s="310"/>
      <c r="M89" s="310"/>
      <c r="N89" s="310"/>
      <c r="O89" s="310"/>
      <c r="P89" s="403"/>
      <c r="Q89" s="594"/>
      <c r="R89" s="594"/>
      <c r="S89" s="620"/>
      <c r="T89" s="621"/>
      <c r="U89" s="617"/>
      <c r="V89" s="618"/>
      <c r="W89" s="618"/>
      <c r="X89" s="618"/>
      <c r="Y89" s="619"/>
      <c r="Z89" s="619"/>
    </row>
    <row r="90" spans="1:26" s="89" customFormat="1" ht="12" hidden="1" customHeight="1">
      <c r="A90" s="307"/>
      <c r="B90" s="293"/>
      <c r="C90" s="308"/>
      <c r="D90" s="327" t="s">
        <v>267</v>
      </c>
      <c r="E90" s="293"/>
      <c r="F90" s="293"/>
      <c r="G90" s="293"/>
      <c r="H90" s="293"/>
      <c r="I90" s="310"/>
      <c r="J90" s="310"/>
      <c r="K90" s="310"/>
      <c r="L90" s="310"/>
      <c r="M90" s="310"/>
      <c r="N90" s="310"/>
      <c r="O90" s="310"/>
      <c r="P90" s="403"/>
      <c r="Q90" s="594"/>
      <c r="R90" s="594"/>
      <c r="S90" s="620"/>
      <c r="T90" s="621"/>
      <c r="U90" s="617"/>
      <c r="V90" s="618"/>
      <c r="W90" s="618"/>
      <c r="X90" s="618"/>
      <c r="Y90" s="619"/>
      <c r="Z90" s="619"/>
    </row>
    <row r="91" spans="1:26" s="89" customFormat="1" ht="12" hidden="1" customHeight="1">
      <c r="A91" s="307"/>
      <c r="B91" s="293"/>
      <c r="C91" s="308"/>
      <c r="D91" s="327" t="s">
        <v>268</v>
      </c>
      <c r="E91" s="293"/>
      <c r="F91" s="293"/>
      <c r="G91" s="293"/>
      <c r="H91" s="293"/>
      <c r="I91" s="310"/>
      <c r="J91" s="310"/>
      <c r="K91" s="310"/>
      <c r="L91" s="310"/>
      <c r="M91" s="310"/>
      <c r="N91" s="310"/>
      <c r="O91" s="310"/>
      <c r="P91" s="403"/>
      <c r="Q91" s="594"/>
      <c r="R91" s="594"/>
      <c r="S91" s="620"/>
      <c r="T91" s="621"/>
      <c r="U91" s="617"/>
      <c r="V91" s="618"/>
      <c r="W91" s="618"/>
      <c r="X91" s="618"/>
      <c r="Y91" s="619"/>
      <c r="Z91" s="619"/>
    </row>
    <row r="92" spans="1:26" s="89" customFormat="1" ht="12" hidden="1" customHeight="1">
      <c r="A92" s="307"/>
      <c r="B92" s="293"/>
      <c r="C92" s="327" t="s">
        <v>269</v>
      </c>
      <c r="D92" s="309"/>
      <c r="E92" s="293"/>
      <c r="F92" s="293"/>
      <c r="G92" s="293"/>
      <c r="H92" s="293"/>
      <c r="I92" s="310"/>
      <c r="J92" s="310"/>
      <c r="K92" s="310"/>
      <c r="L92" s="310"/>
      <c r="M92" s="310"/>
      <c r="N92" s="310"/>
      <c r="O92" s="310"/>
      <c r="P92" s="403"/>
      <c r="Q92" s="594"/>
      <c r="R92" s="594"/>
      <c r="S92" s="620"/>
      <c r="T92" s="621"/>
      <c r="U92" s="617"/>
      <c r="V92" s="618"/>
      <c r="W92" s="618"/>
      <c r="X92" s="618"/>
      <c r="Y92" s="619"/>
      <c r="Z92" s="619"/>
    </row>
    <row r="93" spans="1:26" s="89" customFormat="1" ht="12" hidden="1" customHeight="1">
      <c r="A93" s="307"/>
      <c r="B93" s="293"/>
      <c r="C93" s="327" t="s">
        <v>270</v>
      </c>
      <c r="D93" s="309"/>
      <c r="E93" s="293"/>
      <c r="F93" s="293"/>
      <c r="G93" s="293"/>
      <c r="H93" s="293"/>
      <c r="I93" s="310"/>
      <c r="J93" s="310"/>
      <c r="K93" s="310"/>
      <c r="L93" s="310"/>
      <c r="M93" s="310"/>
      <c r="N93" s="310"/>
      <c r="O93" s="310"/>
      <c r="P93" s="403"/>
      <c r="Q93" s="594"/>
      <c r="R93" s="594"/>
      <c r="S93" s="620"/>
      <c r="T93" s="621"/>
      <c r="U93" s="617"/>
      <c r="V93" s="618"/>
      <c r="W93" s="618"/>
      <c r="X93" s="618"/>
      <c r="Y93" s="619"/>
      <c r="Z93" s="619"/>
    </row>
    <row r="94" spans="1:26" s="89" customFormat="1" ht="7.5" customHeight="1">
      <c r="A94" s="307"/>
      <c r="B94" s="293"/>
      <c r="C94" s="308"/>
      <c r="D94" s="309"/>
      <c r="E94" s="293"/>
      <c r="F94" s="293"/>
      <c r="G94" s="293"/>
      <c r="H94" s="293"/>
      <c r="I94" s="310"/>
      <c r="J94" s="310"/>
      <c r="K94" s="310"/>
      <c r="L94" s="310"/>
      <c r="M94" s="310"/>
      <c r="N94" s="310"/>
      <c r="O94" s="310"/>
      <c r="P94" s="403"/>
      <c r="Q94" s="594"/>
      <c r="R94" s="594"/>
      <c r="S94" s="620"/>
      <c r="T94" s="621"/>
      <c r="U94" s="617"/>
      <c r="V94" s="618"/>
      <c r="W94" s="618"/>
      <c r="X94" s="624"/>
      <c r="Y94" s="624"/>
      <c r="Z94" s="624"/>
    </row>
    <row r="95" spans="1:26" s="52" customFormat="1" ht="7.5" customHeight="1" thickBot="1">
      <c r="A95" s="293"/>
      <c r="B95" s="293"/>
      <c r="C95" s="308"/>
      <c r="D95" s="309"/>
      <c r="E95" s="293"/>
      <c r="F95" s="293"/>
      <c r="G95" s="293"/>
      <c r="H95" s="293"/>
      <c r="I95" s="310"/>
      <c r="J95" s="310"/>
      <c r="K95" s="310"/>
      <c r="L95" s="310"/>
      <c r="M95" s="310"/>
      <c r="N95" s="310"/>
      <c r="O95" s="310"/>
      <c r="P95" s="311"/>
      <c r="Q95" s="594"/>
      <c r="R95" s="594"/>
      <c r="S95" s="620"/>
      <c r="T95" s="621"/>
      <c r="U95" s="617"/>
      <c r="V95" s="618"/>
      <c r="W95" s="618"/>
      <c r="X95" s="625"/>
      <c r="Y95" s="625"/>
      <c r="Z95" s="625"/>
    </row>
    <row r="96" spans="1:26" s="4" customFormat="1" ht="15" customHeight="1">
      <c r="A96" s="281"/>
      <c r="B96" s="282"/>
      <c r="C96" s="312"/>
      <c r="D96" s="312"/>
      <c r="E96" s="312"/>
      <c r="F96" s="312"/>
      <c r="G96" s="312"/>
      <c r="H96" s="1083"/>
      <c r="I96" s="1083"/>
      <c r="J96" s="1083"/>
      <c r="K96" s="1084"/>
      <c r="L96" s="1081" t="s">
        <v>39</v>
      </c>
      <c r="M96" s="284" t="s">
        <v>36</v>
      </c>
      <c r="N96" s="285" t="s">
        <v>37</v>
      </c>
      <c r="O96" s="284" t="s">
        <v>714</v>
      </c>
      <c r="P96" s="286" t="s">
        <v>38</v>
      </c>
      <c r="Q96" s="597"/>
      <c r="R96" s="598"/>
      <c r="S96" s="603"/>
      <c r="T96" s="626"/>
      <c r="U96" s="601"/>
      <c r="V96" s="627"/>
      <c r="W96" s="579"/>
      <c r="X96" s="582"/>
      <c r="Y96" s="582"/>
      <c r="Z96" s="582"/>
    </row>
    <row r="97" spans="1:26" s="4" customFormat="1" ht="21" customHeight="1">
      <c r="A97" s="281"/>
      <c r="B97" s="287"/>
      <c r="C97" s="466" t="s">
        <v>5</v>
      </c>
      <c r="D97" s="466"/>
      <c r="E97" s="466"/>
      <c r="F97" s="1078">
        <f>SUMMARY!$E$6</f>
        <v>0</v>
      </c>
      <c r="G97" s="1078"/>
      <c r="H97" s="1078"/>
      <c r="I97" s="1078"/>
      <c r="J97" s="1078"/>
      <c r="K97" s="465"/>
      <c r="L97" s="1082"/>
      <c r="M97" s="288">
        <f>P84</f>
        <v>0</v>
      </c>
      <c r="N97" s="289">
        <f ca="1">P194</f>
        <v>0</v>
      </c>
      <c r="O97" s="288">
        <f>P279</f>
        <v>0</v>
      </c>
      <c r="P97" s="313">
        <f ca="1">P280</f>
        <v>0</v>
      </c>
      <c r="Q97" s="594"/>
      <c r="R97" s="625"/>
      <c r="S97" s="625"/>
      <c r="T97" s="595"/>
      <c r="U97" s="628"/>
      <c r="V97" s="627"/>
      <c r="W97" s="579"/>
      <c r="X97" s="582"/>
      <c r="Y97" s="582"/>
      <c r="Z97" s="582"/>
    </row>
    <row r="98" spans="1:26" s="4" customFormat="1" ht="27" customHeight="1" thickBot="1">
      <c r="A98" s="281"/>
      <c r="B98" s="380" t="s">
        <v>232</v>
      </c>
      <c r="C98" s="1187" t="s">
        <v>18</v>
      </c>
      <c r="D98" s="1187"/>
      <c r="E98" s="1187"/>
      <c r="F98" s="1187"/>
      <c r="G98" s="1085" t="str">
        <f>G5</f>
        <v>B01</v>
      </c>
      <c r="H98" s="1086"/>
      <c r="I98" s="304"/>
      <c r="J98" s="1120"/>
      <c r="K98" s="1120"/>
      <c r="L98" s="1120"/>
      <c r="M98" s="1120"/>
      <c r="N98" s="1120"/>
      <c r="O98" s="1120"/>
      <c r="P98" s="381"/>
      <c r="Q98" s="579"/>
      <c r="R98" s="579"/>
      <c r="S98" s="620"/>
      <c r="T98" s="629"/>
      <c r="U98" s="585"/>
      <c r="V98" s="630"/>
      <c r="W98" s="630"/>
      <c r="X98" s="582"/>
      <c r="Y98" s="582"/>
      <c r="Z98" s="582"/>
    </row>
    <row r="99" spans="1:26" ht="63.75" customHeight="1" thickBot="1">
      <c r="A99" s="314"/>
      <c r="B99" s="315"/>
      <c r="C99" s="1122" t="s">
        <v>707</v>
      </c>
      <c r="D99" s="1122"/>
      <c r="E99" s="1122"/>
      <c r="F99" s="1122"/>
      <c r="G99" s="1122"/>
      <c r="H99" s="1122"/>
      <c r="I99" s="1122"/>
      <c r="J99" s="22" t="s">
        <v>128</v>
      </c>
      <c r="K99" s="1079" t="s">
        <v>233</v>
      </c>
      <c r="L99" s="1080"/>
      <c r="M99" s="1079" t="s">
        <v>234</v>
      </c>
      <c r="N99" s="1080"/>
      <c r="O99" s="21" t="s">
        <v>235</v>
      </c>
      <c r="P99" s="316" t="s">
        <v>236</v>
      </c>
      <c r="Q99" s="604"/>
      <c r="R99" s="604"/>
      <c r="S99" s="631"/>
      <c r="T99" s="600"/>
      <c r="U99" s="601"/>
      <c r="V99" s="612"/>
      <c r="W99" s="612"/>
      <c r="X99" s="612"/>
      <c r="Y99" s="613"/>
      <c r="Z99" s="613"/>
    </row>
    <row r="100" spans="1:26" ht="18" customHeight="1" thickBot="1">
      <c r="A100" s="314"/>
      <c r="B100" s="787"/>
      <c r="C100" s="788">
        <v>1</v>
      </c>
      <c r="D100" s="1059" t="s">
        <v>457</v>
      </c>
      <c r="E100" s="1059"/>
      <c r="F100" s="1059"/>
      <c r="G100" s="1059"/>
      <c r="H100" s="1059"/>
      <c r="I100" s="1059"/>
      <c r="J100" s="1059"/>
      <c r="K100" s="1059"/>
      <c r="L100" s="1059"/>
      <c r="M100" s="1059"/>
      <c r="N100" s="1059"/>
      <c r="O100" s="1059"/>
      <c r="P100" s="1060"/>
      <c r="Q100" s="604"/>
      <c r="R100" s="604"/>
      <c r="S100" s="631"/>
      <c r="T100" s="600"/>
      <c r="U100" s="601"/>
      <c r="V100" s="612"/>
      <c r="W100" s="612"/>
      <c r="X100" s="612"/>
      <c r="Y100" s="613"/>
      <c r="Z100" s="613"/>
    </row>
    <row r="101" spans="1:26" ht="40" customHeight="1" thickBot="1">
      <c r="A101" s="314"/>
      <c r="B101" s="801"/>
      <c r="C101" s="802"/>
      <c r="D101" s="857">
        <v>1.1000000000000001</v>
      </c>
      <c r="E101" s="1087" t="s">
        <v>574</v>
      </c>
      <c r="F101" s="1087"/>
      <c r="G101" s="1087"/>
      <c r="H101" s="1087"/>
      <c r="I101" s="1088"/>
      <c r="J101" s="778">
        <v>1</v>
      </c>
      <c r="K101" s="1188"/>
      <c r="L101" s="1189"/>
      <c r="M101" s="950"/>
      <c r="N101" s="951"/>
      <c r="O101" s="792" t="str">
        <f>IF(OR(K101&lt;0,M101&lt;0), "Error", IF(OR(AND(K101=0,M101=0), K101=" ",M101=" "), " ", (K101+M101)/($K$129+$M$129)))</f>
        <v xml:space="preserve"> </v>
      </c>
      <c r="P101" s="442" t="str">
        <f>IF(OR(K101&lt;0,M101&lt;0), "Error", IF(OR(AND(K101=0,M101=0),K101=" ",M101=" "), " ", (K101+M101)/($K$129+$M$129)*J101*40))</f>
        <v xml:space="preserve"> </v>
      </c>
      <c r="Q101" s="632"/>
      <c r="R101" s="632"/>
      <c r="S101" s="633"/>
      <c r="T101" s="600" t="str">
        <f>IF(N101&lt;&gt;"",N101,"")</f>
        <v/>
      </c>
      <c r="U101" s="601" t="s">
        <v>165</v>
      </c>
      <c r="V101" s="600" t="str">
        <f>IF(ISNUMBER(P101),P101,"0.00")</f>
        <v>0.00</v>
      </c>
      <c r="W101" s="612"/>
      <c r="X101" s="612"/>
      <c r="Y101" s="612"/>
      <c r="Z101" s="612"/>
    </row>
    <row r="102" spans="1:26" ht="18" customHeight="1" thickBot="1">
      <c r="A102" s="314"/>
      <c r="B102" s="787"/>
      <c r="C102" s="788">
        <v>2</v>
      </c>
      <c r="D102" s="1059" t="s">
        <v>122</v>
      </c>
      <c r="E102" s="1059"/>
      <c r="F102" s="1059"/>
      <c r="G102" s="1059"/>
      <c r="H102" s="1059"/>
      <c r="I102" s="1059"/>
      <c r="J102" s="1059"/>
      <c r="K102" s="1059"/>
      <c r="L102" s="1059"/>
      <c r="M102" s="1059"/>
      <c r="N102" s="1059"/>
      <c r="O102" s="1059"/>
      <c r="P102" s="1060"/>
      <c r="Q102" s="604"/>
      <c r="R102" s="604"/>
      <c r="S102" s="631"/>
      <c r="T102" s="600"/>
      <c r="U102" s="601"/>
      <c r="V102" s="612"/>
      <c r="W102" s="612"/>
      <c r="X102" s="612"/>
      <c r="Y102" s="613"/>
      <c r="Z102" s="613"/>
    </row>
    <row r="103" spans="1:26" ht="16" customHeight="1">
      <c r="A103" s="314"/>
      <c r="B103" s="698"/>
      <c r="C103" s="672"/>
      <c r="D103" s="800">
        <v>2.1</v>
      </c>
      <c r="E103" s="948" t="s">
        <v>446</v>
      </c>
      <c r="F103" s="948"/>
      <c r="G103" s="948"/>
      <c r="H103" s="948"/>
      <c r="I103" s="948"/>
      <c r="J103" s="778">
        <v>1</v>
      </c>
      <c r="K103" s="1185"/>
      <c r="L103" s="1186"/>
      <c r="M103" s="950"/>
      <c r="N103" s="951"/>
      <c r="O103" s="792" t="str">
        <f>IF(OR(K103&lt;0,M103&lt;0), "Error", IF(OR(AND(K103=0,M103=0), K103=" ",M103=" "), " ", (K103+M103)/($K$129+$M$129)))</f>
        <v xml:space="preserve"> </v>
      </c>
      <c r="P103" s="442" t="str">
        <f>IF(OR(K103&lt;0,M103&lt;0), "Error", IF(OR(AND(K103=0,M103=0),K103=" ",M103=" "), " ", (K103+M103)/($K$129+$M$129)*J103*40))</f>
        <v xml:space="preserve"> </v>
      </c>
      <c r="Q103" s="632"/>
      <c r="R103" s="632"/>
      <c r="S103" s="633"/>
      <c r="T103" s="600" t="str">
        <f>IF(N103&lt;&gt;"",N103,"")</f>
        <v/>
      </c>
      <c r="U103" s="601" t="s">
        <v>165</v>
      </c>
      <c r="V103" s="634"/>
      <c r="W103" s="612"/>
      <c r="X103" s="612"/>
      <c r="Y103" s="612"/>
      <c r="Z103" s="612"/>
    </row>
    <row r="104" spans="1:26" ht="16" customHeight="1">
      <c r="A104" s="314"/>
      <c r="B104" s="298"/>
      <c r="C104" s="299"/>
      <c r="D104" s="318">
        <v>2.2000000000000002</v>
      </c>
      <c r="E104" s="952" t="s">
        <v>163</v>
      </c>
      <c r="F104" s="952"/>
      <c r="G104" s="952"/>
      <c r="H104" s="952"/>
      <c r="I104" s="952"/>
      <c r="J104" s="301">
        <v>1</v>
      </c>
      <c r="K104" s="964"/>
      <c r="L104" s="965"/>
      <c r="M104" s="930"/>
      <c r="N104" s="931"/>
      <c r="O104" s="129" t="str">
        <f>IF(OR(K104&lt;0,M104&lt;0), "Error", IF(OR(AND(K104=0,M104=0), K104=" ",M104=" "), " ", (K104+M104)/($K$129+$M$129)))</f>
        <v xml:space="preserve"> </v>
      </c>
      <c r="P104" s="116" t="str">
        <f>IF(OR(K104&lt;0,M104&lt;0), "Error", IF(OR(AND(K104=0,M104=0),K104=" ",M104=" "), " ", (K104+M104)/($K$129+$M$129)*J104*40))</f>
        <v xml:space="preserve"> </v>
      </c>
      <c r="Q104" s="604"/>
      <c r="R104" s="604"/>
      <c r="S104" s="611"/>
      <c r="T104" s="600" t="str">
        <f>IF(N104&lt;&gt;"",N104,"")</f>
        <v/>
      </c>
      <c r="U104" s="601" t="s">
        <v>188</v>
      </c>
      <c r="V104" s="634"/>
      <c r="W104" s="612"/>
      <c r="X104" s="612"/>
      <c r="Y104" s="612"/>
      <c r="Z104" s="612"/>
    </row>
    <row r="105" spans="1:26" ht="16" customHeight="1">
      <c r="A105" s="314"/>
      <c r="B105" s="323"/>
      <c r="C105" s="324"/>
      <c r="D105" s="325" t="s">
        <v>458</v>
      </c>
      <c r="E105" s="952" t="s">
        <v>575</v>
      </c>
      <c r="F105" s="952"/>
      <c r="G105" s="952"/>
      <c r="H105" s="952"/>
      <c r="I105" s="953"/>
      <c r="J105" s="301">
        <v>1</v>
      </c>
      <c r="K105" s="964"/>
      <c r="L105" s="965"/>
      <c r="M105" s="930"/>
      <c r="N105" s="931"/>
      <c r="O105" s="129" t="str">
        <f>IF(OR(K105&lt;0,M105&lt;0), "Error", IF(OR(AND(K105=0,M105=0), K105=" ",M105=" "), " ", (K105+M105)/($K$129+$M$129)))</f>
        <v xml:space="preserve"> </v>
      </c>
      <c r="P105" s="116" t="str">
        <f>IF(OR(K105&lt;0,M105&lt;0), "Error", IF(OR(AND(K105=0,M105=0),K105=" ",M105=" "), " ", (K105+M105)/($K$129+$M$129)*J105*40))</f>
        <v xml:space="preserve"> </v>
      </c>
      <c r="Q105" s="604"/>
      <c r="R105" s="604"/>
      <c r="S105" s="604"/>
      <c r="T105" s="600" t="str">
        <f>IF(N105&lt;&gt;"",N105,"")</f>
        <v/>
      </c>
      <c r="U105" s="601" t="s">
        <v>167</v>
      </c>
      <c r="V105" s="580"/>
      <c r="W105" s="602"/>
      <c r="X105" s="602"/>
      <c r="Y105" s="603"/>
      <c r="Z105" s="603"/>
    </row>
    <row r="106" spans="1:26" ht="16" hidden="1" customHeight="1">
      <c r="A106" s="314"/>
      <c r="B106" s="298"/>
      <c r="C106" s="299"/>
      <c r="D106" s="325"/>
      <c r="E106" s="952"/>
      <c r="F106" s="952"/>
      <c r="G106" s="952"/>
      <c r="H106" s="952"/>
      <c r="I106" s="953"/>
      <c r="J106" s="301"/>
      <c r="K106" s="964"/>
      <c r="L106" s="965"/>
      <c r="M106" s="930"/>
      <c r="N106" s="931"/>
      <c r="O106" s="129"/>
      <c r="P106" s="116"/>
      <c r="Q106" s="604"/>
      <c r="R106" s="604"/>
      <c r="S106" s="604"/>
      <c r="T106" s="600" t="str">
        <f>IF(N106&lt;&gt;"",N106,"")</f>
        <v/>
      </c>
      <c r="U106" s="601" t="s">
        <v>168</v>
      </c>
      <c r="V106" s="580"/>
      <c r="W106" s="602"/>
      <c r="X106" s="602"/>
      <c r="Y106" s="603"/>
      <c r="Z106" s="603"/>
    </row>
    <row r="107" spans="1:26" ht="16" customHeight="1" thickBot="1">
      <c r="A107" s="314"/>
      <c r="B107" s="298"/>
      <c r="C107" s="299"/>
      <c r="D107" s="325" t="s">
        <v>459</v>
      </c>
      <c r="E107" s="995" t="s">
        <v>576</v>
      </c>
      <c r="F107" s="995"/>
      <c r="G107" s="995"/>
      <c r="H107" s="995"/>
      <c r="I107" s="1026"/>
      <c r="J107" s="301">
        <v>0.9</v>
      </c>
      <c r="K107" s="964"/>
      <c r="L107" s="965"/>
      <c r="M107" s="930"/>
      <c r="N107" s="931"/>
      <c r="O107" s="129" t="str">
        <f>IF(OR(K107&lt;0,M107&lt;0), "Error", IF(OR(AND(K107=0,M107=0), K107=" ",M107=" "), " ", (K107+M107)/($K$129+$M$129)))</f>
        <v xml:space="preserve"> </v>
      </c>
      <c r="P107" s="116" t="str">
        <f>IF(OR(K107&lt;0,M107&lt;0), "Error", IF(OR(AND(K107=0,M107=0),K107=" ",M107=" "), " ", (K107+M107)/($K$129+$M$129)*J107*40))</f>
        <v xml:space="preserve"> </v>
      </c>
      <c r="Q107" s="604"/>
      <c r="R107" s="604"/>
      <c r="S107" s="604"/>
      <c r="T107" s="600"/>
      <c r="U107" s="601" t="s">
        <v>168</v>
      </c>
      <c r="V107" s="580"/>
      <c r="W107" s="602"/>
      <c r="X107" s="602"/>
      <c r="Y107" s="603"/>
      <c r="Z107" s="603"/>
    </row>
    <row r="108" spans="1:26" ht="18" customHeight="1" thickBot="1">
      <c r="A108" s="314"/>
      <c r="B108" s="787"/>
      <c r="C108" s="788">
        <v>3</v>
      </c>
      <c r="D108" s="1059" t="s">
        <v>271</v>
      </c>
      <c r="E108" s="1059"/>
      <c r="F108" s="1059"/>
      <c r="G108" s="1059"/>
      <c r="H108" s="1059"/>
      <c r="I108" s="1059"/>
      <c r="J108" s="1059"/>
      <c r="K108" s="1059"/>
      <c r="L108" s="1059"/>
      <c r="M108" s="1059"/>
      <c r="N108" s="1059"/>
      <c r="O108" s="1059"/>
      <c r="P108" s="1060"/>
      <c r="Q108" s="604"/>
      <c r="R108" s="604"/>
      <c r="S108" s="631"/>
      <c r="T108" s="600"/>
      <c r="U108" s="601"/>
      <c r="V108" s="612"/>
      <c r="W108" s="612"/>
      <c r="X108" s="612"/>
      <c r="Y108" s="613"/>
      <c r="Z108" s="613"/>
    </row>
    <row r="109" spans="1:26" ht="16" customHeight="1">
      <c r="A109" s="314"/>
      <c r="B109" s="571"/>
      <c r="C109" s="572"/>
      <c r="D109" s="662">
        <v>3.1</v>
      </c>
      <c r="E109" s="948" t="s">
        <v>460</v>
      </c>
      <c r="F109" s="948"/>
      <c r="G109" s="948"/>
      <c r="H109" s="948"/>
      <c r="I109" s="948"/>
      <c r="J109" s="734">
        <v>1</v>
      </c>
      <c r="K109" s="950"/>
      <c r="L109" s="951"/>
      <c r="M109" s="1072"/>
      <c r="N109" s="1073"/>
      <c r="O109" s="799" t="str">
        <f>IF(OR(K109&lt;0,M109&lt;0), "Error", IF(OR(AND(K109=0,M109=0),K109=" ",M109=" "), " ", (K109+M109)/($K$129+$M$129)))</f>
        <v xml:space="preserve"> </v>
      </c>
      <c r="P109" s="442" t="str">
        <f>IF(OR(K109&lt;0,M109&lt;0), "Error", IF(OR(AND(K109=0,M109=0),K109=" ",M109=" "), " ", (K109+M109)/($K$129+$M$129)*J109*40))</f>
        <v xml:space="preserve"> </v>
      </c>
      <c r="Q109" s="604"/>
      <c r="R109" s="604"/>
      <c r="S109" s="611"/>
      <c r="T109" s="635">
        <f>IF(K109=" ",0,K109)</f>
        <v>0</v>
      </c>
      <c r="U109" s="601" t="s">
        <v>173</v>
      </c>
      <c r="V109" s="600" t="str">
        <f>IF(ISNUMBER(P109),P109,"0.00")</f>
        <v>0.00</v>
      </c>
      <c r="W109" s="615"/>
      <c r="X109" s="615"/>
      <c r="Y109" s="615"/>
      <c r="Z109" s="615"/>
    </row>
    <row r="110" spans="1:26" ht="16" customHeight="1">
      <c r="A110" s="314"/>
      <c r="B110" s="295"/>
      <c r="C110" s="296"/>
      <c r="D110" s="320">
        <v>3.2</v>
      </c>
      <c r="E110" s="952" t="s">
        <v>272</v>
      </c>
      <c r="F110" s="952"/>
      <c r="G110" s="952"/>
      <c r="H110" s="952"/>
      <c r="I110" s="953"/>
      <c r="J110" s="321">
        <v>0.9</v>
      </c>
      <c r="K110" s="930"/>
      <c r="L110" s="931"/>
      <c r="M110" s="930"/>
      <c r="N110" s="931"/>
      <c r="O110" s="129" t="str">
        <f>IF(OR(K110&lt;0,M110&lt;0), "Error", IF(OR(AND(K110=0,M110=0),K110=" ",M110=" "), " ", (K110+M110)/($K$129+$M$129)))</f>
        <v xml:space="preserve"> </v>
      </c>
      <c r="P110" s="116" t="str">
        <f>IF(OR(K110&lt;0,M110&lt;0), "Error", IF(OR(AND(K110=0,M110=0),K110=" ",M110=" "), " ", (K110+M110)/($K$129+$M$129)*J110*40))</f>
        <v xml:space="preserve"> </v>
      </c>
      <c r="Q110" s="604"/>
      <c r="R110" s="604"/>
      <c r="S110" s="611"/>
      <c r="T110" s="635">
        <f>IF(K110=" ",0,K110)</f>
        <v>0</v>
      </c>
      <c r="U110" s="601" t="s">
        <v>173</v>
      </c>
      <c r="V110" s="615"/>
      <c r="W110" s="615"/>
      <c r="X110" s="615"/>
      <c r="Y110" s="615"/>
      <c r="Z110" s="615"/>
    </row>
    <row r="111" spans="1:26" ht="16" customHeight="1" thickBot="1">
      <c r="A111" s="314"/>
      <c r="B111" s="295"/>
      <c r="C111" s="296"/>
      <c r="D111" s="320">
        <v>3.3</v>
      </c>
      <c r="E111" s="994" t="s">
        <v>238</v>
      </c>
      <c r="F111" s="994"/>
      <c r="G111" s="994"/>
      <c r="H111" s="994"/>
      <c r="I111" s="1190"/>
      <c r="J111" s="321">
        <v>0.6</v>
      </c>
      <c r="K111" s="930"/>
      <c r="L111" s="931"/>
      <c r="M111" s="930"/>
      <c r="N111" s="931"/>
      <c r="O111" s="129" t="str">
        <f>IF(OR(K111&lt;0,M111&lt;0), "Error", IF(OR(AND(K111=0,M111=0),K111=" ",M111=" "), " ", (K111+M111)/($K$129+$M$129)))</f>
        <v xml:space="preserve"> </v>
      </c>
      <c r="P111" s="116" t="str">
        <f>IF(OR(K111&lt;0,M111&lt;0), "Error", IF(OR(AND(K111=0,M111=0),K111=" ",M111=" "), " ", (K111+M111)/($K$129+$M$129)*J111*40))</f>
        <v xml:space="preserve"> </v>
      </c>
      <c r="Q111" s="604"/>
      <c r="R111" s="604"/>
      <c r="S111" s="611"/>
      <c r="T111" s="600" t="str">
        <f>IF(N111&lt;&gt;"",N111,"")</f>
        <v/>
      </c>
      <c r="U111" s="601" t="s">
        <v>174</v>
      </c>
      <c r="V111" s="615"/>
      <c r="W111" s="615"/>
      <c r="X111" s="615"/>
      <c r="Y111" s="615"/>
      <c r="Z111" s="615"/>
    </row>
    <row r="112" spans="1:26" ht="18" customHeight="1" thickBot="1">
      <c r="A112" s="314"/>
      <c r="B112" s="787"/>
      <c r="C112" s="788">
        <v>4</v>
      </c>
      <c r="D112" s="1302" t="s">
        <v>577</v>
      </c>
      <c r="E112" s="1302"/>
      <c r="F112" s="1302"/>
      <c r="G112" s="1302"/>
      <c r="H112" s="1302"/>
      <c r="I112" s="1302"/>
      <c r="J112" s="1302"/>
      <c r="K112" s="1302"/>
      <c r="L112" s="1302"/>
      <c r="M112" s="1302"/>
      <c r="N112" s="1302"/>
      <c r="O112" s="1302"/>
      <c r="P112" s="1303"/>
      <c r="Q112" s="604"/>
      <c r="R112" s="604"/>
      <c r="S112" s="631"/>
      <c r="T112" s="600"/>
      <c r="U112" s="601"/>
      <c r="V112" s="612"/>
      <c r="W112" s="612"/>
      <c r="X112" s="612"/>
      <c r="Y112" s="613"/>
      <c r="Z112" s="613"/>
    </row>
    <row r="113" spans="1:26" ht="16" customHeight="1">
      <c r="A113" s="314"/>
      <c r="B113" s="571"/>
      <c r="C113" s="572"/>
      <c r="D113" s="662">
        <v>4.0999999999999996</v>
      </c>
      <c r="E113" s="1071" t="s">
        <v>237</v>
      </c>
      <c r="F113" s="1071"/>
      <c r="G113" s="1071"/>
      <c r="H113" s="1071"/>
      <c r="I113" s="1071"/>
      <c r="J113" s="734">
        <v>0.85</v>
      </c>
      <c r="K113" s="950"/>
      <c r="L113" s="951"/>
      <c r="M113" s="950"/>
      <c r="N113" s="951"/>
      <c r="O113" s="792" t="str">
        <f>IF(OR(K113&lt;0,M113&lt;0), "Error", IF(OR(AND(K113=0,M113=0),K113=" ",M113=" "), " ", (K113+M113)/($K$129+$M$129)))</f>
        <v xml:space="preserve"> </v>
      </c>
      <c r="P113" s="442" t="str">
        <f>IF(OR(K113&lt;0,M113&lt;0), "Error", IF(OR(AND(K113=0,M113=0),K113=" ",M113=" "), " ", (K113+M113)/($K$129+$M$129)*J113*40))</f>
        <v xml:space="preserve"> </v>
      </c>
      <c r="Q113" s="604"/>
      <c r="R113" s="604"/>
      <c r="S113" s="611"/>
      <c r="T113" s="600" t="str">
        <f t="shared" ref="T113:T128" si="6">IF(N113&lt;&gt;"",N113,"")</f>
        <v/>
      </c>
      <c r="U113" s="601" t="s">
        <v>189</v>
      </c>
      <c r="V113" s="615"/>
      <c r="W113" s="615"/>
      <c r="X113" s="615"/>
      <c r="Y113" s="615"/>
      <c r="Z113" s="615"/>
    </row>
    <row r="114" spans="1:26" ht="16" customHeight="1" thickBot="1">
      <c r="A114" s="314"/>
      <c r="B114" s="295"/>
      <c r="C114" s="296"/>
      <c r="D114" s="320">
        <v>4.2</v>
      </c>
      <c r="E114" s="1299" t="s">
        <v>238</v>
      </c>
      <c r="F114" s="1299"/>
      <c r="G114" s="1299"/>
      <c r="H114" s="1299"/>
      <c r="I114" s="1299"/>
      <c r="J114" s="321">
        <v>0.55000000000000004</v>
      </c>
      <c r="K114" s="950"/>
      <c r="L114" s="951"/>
      <c r="M114" s="950"/>
      <c r="N114" s="951"/>
      <c r="O114" s="129" t="str">
        <f>IF(OR(K114&lt;0,M114&lt;0), "Error", IF(OR(AND(K114=0,M114=0),K114=" ",M114=" "), " ", (K114+M114)/($K$129+$M$129)))</f>
        <v xml:space="preserve"> </v>
      </c>
      <c r="P114" s="116" t="str">
        <f>IF(OR(K114&lt;0,M114&lt;0), "Error", IF(OR(AND(K114=0,M114=0),K114=" ",M114=" "), " ", (K114+M114)/($K$129+$M$129)*J114*40))</f>
        <v xml:space="preserve"> </v>
      </c>
      <c r="Q114" s="604"/>
      <c r="R114" s="604"/>
      <c r="S114" s="611"/>
      <c r="T114" s="600" t="str">
        <f t="shared" si="6"/>
        <v/>
      </c>
      <c r="U114" s="601" t="s">
        <v>190</v>
      </c>
      <c r="V114" s="615"/>
      <c r="W114" s="615"/>
      <c r="X114" s="615"/>
      <c r="Y114" s="615"/>
      <c r="Z114" s="615"/>
    </row>
    <row r="115" spans="1:26" ht="18" customHeight="1" thickBot="1">
      <c r="A115" s="314"/>
      <c r="B115" s="787"/>
      <c r="C115" s="788">
        <v>5</v>
      </c>
      <c r="D115" s="1059" t="s">
        <v>0</v>
      </c>
      <c r="E115" s="1059"/>
      <c r="F115" s="1059"/>
      <c r="G115" s="1059"/>
      <c r="H115" s="1059"/>
      <c r="I115" s="1059"/>
      <c r="J115" s="1059"/>
      <c r="K115" s="1059"/>
      <c r="L115" s="1059"/>
      <c r="M115" s="1059"/>
      <c r="N115" s="1059"/>
      <c r="O115" s="1059"/>
      <c r="P115" s="1060"/>
      <c r="Q115" s="604"/>
      <c r="R115" s="604"/>
      <c r="S115" s="631"/>
      <c r="T115" s="600"/>
      <c r="U115" s="601"/>
      <c r="V115" s="612"/>
      <c r="W115" s="612"/>
      <c r="X115" s="612"/>
      <c r="Y115" s="613"/>
      <c r="Z115" s="613"/>
    </row>
    <row r="116" spans="1:26" ht="16" customHeight="1">
      <c r="A116" s="314"/>
      <c r="B116" s="780"/>
      <c r="C116" s="781"/>
      <c r="D116" s="798">
        <v>5.0999999999999996</v>
      </c>
      <c r="E116" s="1071" t="s">
        <v>460</v>
      </c>
      <c r="F116" s="1071"/>
      <c r="G116" s="1071"/>
      <c r="H116" s="1071"/>
      <c r="I116" s="1071"/>
      <c r="J116" s="734">
        <v>0.95</v>
      </c>
      <c r="K116" s="950"/>
      <c r="L116" s="951"/>
      <c r="M116" s="1072"/>
      <c r="N116" s="1073"/>
      <c r="O116" s="799" t="str">
        <f>IF(OR(K116&lt;0,M116&lt;0), "Error", IF(OR(AND(K116=0,M116=0),K116=" ",M116=" "), " ", (K116+M116)/($K$129+$M$129)))</f>
        <v xml:space="preserve"> </v>
      </c>
      <c r="P116" s="442" t="str">
        <f>IF(OR(K116&lt;0,M116&lt;0), "Error", IF(OR(AND(K116=0,M116=0),K116=" ",M116=" "), " ", (K116+M116)/($K$129+$M$129)*J116*40))</f>
        <v xml:space="preserve"> </v>
      </c>
      <c r="Q116" s="604"/>
      <c r="R116" s="604"/>
      <c r="S116" s="604"/>
      <c r="T116" s="635">
        <f>IF(K116=" ",0,K116)</f>
        <v>0</v>
      </c>
      <c r="U116" s="601" t="s">
        <v>180</v>
      </c>
      <c r="V116" s="600" t="str">
        <f>IF(ISNUMBER(P116),P116,"0.00")</f>
        <v>0.00</v>
      </c>
      <c r="W116" s="602"/>
      <c r="X116" s="602"/>
      <c r="Y116" s="603"/>
      <c r="Z116" s="603"/>
    </row>
    <row r="117" spans="1:26" ht="16" customHeight="1">
      <c r="A117" s="314"/>
      <c r="B117" s="323"/>
      <c r="C117" s="324"/>
      <c r="D117" s="325">
        <v>5.2</v>
      </c>
      <c r="E117" s="994" t="s">
        <v>237</v>
      </c>
      <c r="F117" s="994"/>
      <c r="G117" s="994"/>
      <c r="H117" s="994"/>
      <c r="I117" s="994"/>
      <c r="J117" s="321">
        <v>0.8</v>
      </c>
      <c r="K117" s="950"/>
      <c r="L117" s="951"/>
      <c r="M117" s="950"/>
      <c r="N117" s="951"/>
      <c r="O117" s="129" t="str">
        <f>IF(OR(K117&lt;0,M117&lt;0), "Error", IF(OR(AND(K117=0,M117=0),K117=" ",M117=" "), " ", (K117+M117)/($K$129+$M$129)))</f>
        <v xml:space="preserve"> </v>
      </c>
      <c r="P117" s="116" t="str">
        <f>IF(OR(K117&lt;0,M117&lt;0), "Error", IF(OR(AND(K117=0,M117=0),K117=" ",M117=" "), " ", (K117+M117)/($K$129+$M$129)*J117*40))</f>
        <v xml:space="preserve"> </v>
      </c>
      <c r="Q117" s="604"/>
      <c r="R117" s="604"/>
      <c r="S117" s="604"/>
      <c r="T117" s="635">
        <f>IF(K117=" ",0,K117)</f>
        <v>0</v>
      </c>
      <c r="U117" s="601" t="s">
        <v>180</v>
      </c>
      <c r="V117" s="580"/>
      <c r="W117" s="602"/>
      <c r="X117" s="602"/>
      <c r="Y117" s="603"/>
      <c r="Z117" s="603"/>
    </row>
    <row r="118" spans="1:26" ht="16" customHeight="1" thickBot="1">
      <c r="A118" s="314"/>
      <c r="B118" s="323"/>
      <c r="C118" s="324"/>
      <c r="D118" s="325">
        <v>5.3</v>
      </c>
      <c r="E118" s="994" t="s">
        <v>238</v>
      </c>
      <c r="F118" s="994"/>
      <c r="G118" s="994"/>
      <c r="H118" s="994"/>
      <c r="I118" s="994"/>
      <c r="J118" s="321">
        <v>0.5</v>
      </c>
      <c r="K118" s="950"/>
      <c r="L118" s="951"/>
      <c r="M118" s="950"/>
      <c r="N118" s="951"/>
      <c r="O118" s="129" t="str">
        <f>IF(OR(K118&lt;0,M118&lt;0), "Error", IF(OR(AND(K118=0,M118=0),K118=" ",M118=" "), " ", (K118+M118)/($K$129+$M$129)))</f>
        <v xml:space="preserve"> </v>
      </c>
      <c r="P118" s="116" t="str">
        <f>IF(OR(K118&lt;0,M118&lt;0), "Error", IF(OR(AND(K118=0,M118=0),K118=" ",M118=" "), " ", (K118+M118)/($K$129+$M$129)*J118*40))</f>
        <v xml:space="preserve"> </v>
      </c>
      <c r="Q118" s="604"/>
      <c r="R118" s="604"/>
      <c r="S118" s="604"/>
      <c r="T118" s="600" t="str">
        <f t="shared" si="6"/>
        <v/>
      </c>
      <c r="U118" s="601" t="s">
        <v>181</v>
      </c>
      <c r="V118" s="580"/>
      <c r="W118" s="602"/>
      <c r="X118" s="602"/>
      <c r="Y118" s="603"/>
      <c r="Z118" s="603"/>
    </row>
    <row r="119" spans="1:26" ht="18" customHeight="1" thickBot="1">
      <c r="A119" s="314"/>
      <c r="B119" s="787"/>
      <c r="C119" s="788">
        <v>6</v>
      </c>
      <c r="D119" s="1059" t="s">
        <v>578</v>
      </c>
      <c r="E119" s="1059"/>
      <c r="F119" s="1059"/>
      <c r="G119" s="1059"/>
      <c r="H119" s="1059"/>
      <c r="I119" s="1059"/>
      <c r="J119" s="1059"/>
      <c r="K119" s="1059"/>
      <c r="L119" s="1059"/>
      <c r="M119" s="1059"/>
      <c r="N119" s="1059"/>
      <c r="O119" s="1059"/>
      <c r="P119" s="1060"/>
      <c r="Q119" s="604"/>
      <c r="R119" s="604"/>
      <c r="S119" s="631"/>
      <c r="T119" s="600"/>
      <c r="U119" s="601"/>
      <c r="V119" s="612"/>
      <c r="W119" s="612"/>
      <c r="X119" s="612"/>
      <c r="Y119" s="613"/>
      <c r="Z119" s="613"/>
    </row>
    <row r="120" spans="1:26" ht="16" customHeight="1">
      <c r="A120" s="314"/>
      <c r="B120" s="571"/>
      <c r="C120" s="466"/>
      <c r="D120" s="662">
        <v>6.1</v>
      </c>
      <c r="E120" s="1071" t="s">
        <v>237</v>
      </c>
      <c r="F120" s="1071"/>
      <c r="G120" s="1071"/>
      <c r="H120" s="1071"/>
      <c r="I120" s="1071"/>
      <c r="J120" s="734">
        <v>0.3</v>
      </c>
      <c r="K120" s="950"/>
      <c r="L120" s="951"/>
      <c r="M120" s="950"/>
      <c r="N120" s="951"/>
      <c r="O120" s="792" t="str">
        <f>IF(OR(K120&lt;0,M120&lt;0), "Error", IF(OR(AND(K120=0,M120=0),K120=" ",M120=" "), " ", (K120+M120)/($K$129+$M$129)))</f>
        <v xml:space="preserve"> </v>
      </c>
      <c r="P120" s="442" t="str">
        <f>IF(OR(K120&lt;0,M120&lt;0), "Error", IF(OR(AND(K120=0,M120=0),K120=" ",M120=" "), " ", (K120+M120)/($K$129+$M$129)*J120*40))</f>
        <v xml:space="preserve"> </v>
      </c>
      <c r="Q120" s="604"/>
      <c r="R120" s="604"/>
      <c r="S120" s="611"/>
      <c r="T120" s="600" t="str">
        <f t="shared" si="6"/>
        <v/>
      </c>
      <c r="U120" s="601" t="s">
        <v>185</v>
      </c>
      <c r="V120" s="615"/>
      <c r="W120" s="615"/>
      <c r="X120" s="615"/>
      <c r="Y120" s="615"/>
      <c r="Z120" s="615"/>
    </row>
    <row r="121" spans="1:26" ht="16" customHeight="1" thickBot="1">
      <c r="A121" s="314"/>
      <c r="B121" s="295"/>
      <c r="C121" s="302"/>
      <c r="D121" s="320">
        <v>6.2</v>
      </c>
      <c r="E121" s="994" t="s">
        <v>238</v>
      </c>
      <c r="F121" s="994"/>
      <c r="G121" s="994"/>
      <c r="H121" s="994"/>
      <c r="I121" s="994"/>
      <c r="J121" s="321">
        <v>0.1</v>
      </c>
      <c r="K121" s="932"/>
      <c r="L121" s="933"/>
      <c r="M121" s="950"/>
      <c r="N121" s="951"/>
      <c r="O121" s="129" t="str">
        <f>IF(OR(K121&lt;0,M121&lt;0), "Error", IF(OR(AND(K121=0,M121=0),K121=" ",M121=" "), " ", (K121+M121)/($K$129+$M$129)))</f>
        <v xml:space="preserve"> </v>
      </c>
      <c r="P121" s="116" t="str">
        <f>IF(OR(K121&lt;0,M121&lt;0), "Error", IF(OR(AND(K121=0,M121=0),K121=" ",M121=" "), " ", (K121+M121)/($K$129+$M$129)*J121*40))</f>
        <v xml:space="preserve"> </v>
      </c>
      <c r="Q121" s="604"/>
      <c r="R121" s="604"/>
      <c r="S121" s="611"/>
      <c r="T121" s="600" t="str">
        <f t="shared" si="6"/>
        <v/>
      </c>
      <c r="U121" s="601" t="s">
        <v>186</v>
      </c>
      <c r="V121" s="615"/>
      <c r="W121" s="615"/>
      <c r="X121" s="615"/>
      <c r="Y121" s="615"/>
      <c r="Z121" s="615"/>
    </row>
    <row r="122" spans="1:26" ht="18" customHeight="1" thickBot="1">
      <c r="A122" s="314"/>
      <c r="B122" s="787"/>
      <c r="C122" s="788">
        <v>7</v>
      </c>
      <c r="D122" s="1059" t="s">
        <v>239</v>
      </c>
      <c r="E122" s="1059"/>
      <c r="F122" s="1059"/>
      <c r="G122" s="1059"/>
      <c r="H122" s="1059"/>
      <c r="I122" s="1059"/>
      <c r="J122" s="1059"/>
      <c r="K122" s="1059"/>
      <c r="L122" s="1059"/>
      <c r="M122" s="1059"/>
      <c r="N122" s="1059"/>
      <c r="O122" s="1059"/>
      <c r="P122" s="1060"/>
      <c r="Q122" s="604"/>
      <c r="R122" s="604"/>
      <c r="S122" s="631"/>
      <c r="T122" s="600"/>
      <c r="U122" s="601"/>
      <c r="V122" s="612"/>
      <c r="W122" s="612"/>
      <c r="X122" s="612"/>
      <c r="Y122" s="613"/>
      <c r="Z122" s="613"/>
    </row>
    <row r="123" spans="1:26" ht="16" customHeight="1" thickBot="1">
      <c r="A123" s="314"/>
      <c r="B123" s="571"/>
      <c r="C123" s="466"/>
      <c r="D123" s="662">
        <v>7.1</v>
      </c>
      <c r="E123" s="1061" t="s">
        <v>579</v>
      </c>
      <c r="F123" s="1061"/>
      <c r="G123" s="1061"/>
      <c r="H123" s="1061"/>
      <c r="I123" s="1061"/>
      <c r="J123" s="797"/>
      <c r="K123" s="950"/>
      <c r="L123" s="951"/>
      <c r="M123" s="950"/>
      <c r="N123" s="951"/>
      <c r="O123" s="792" t="str">
        <f>IF(OR(K123&lt;0,M123&lt;0), "Error", IF(OR(AND(K123=0,M123=0),K123=" ",M123=" "), " ", (K123+M123)/($K$129+$M$129)))</f>
        <v xml:space="preserve"> </v>
      </c>
      <c r="P123" s="442" t="str">
        <f>IF(OR(K123&lt;0,M123&lt;0), "Error", IF(OR(AND(K123=0,M123=0),K123=" ",M123=" "), " ", (K123+M123)/($K$129+$M$129)*J123*40))</f>
        <v xml:space="preserve"> </v>
      </c>
      <c r="Q123" s="604"/>
      <c r="R123" s="604"/>
      <c r="S123" s="611"/>
      <c r="T123" s="600" t="str">
        <f>IF(N123&lt;&gt;"",N123,"")</f>
        <v/>
      </c>
      <c r="U123" s="601" t="s">
        <v>191</v>
      </c>
      <c r="V123" s="600" t="str">
        <f>IF(ISNUMBER(P123),P123,"0.00")</f>
        <v>0.00</v>
      </c>
      <c r="W123" s="612"/>
      <c r="X123" s="612"/>
      <c r="Y123" s="612"/>
      <c r="Z123" s="612"/>
    </row>
    <row r="124" spans="1:26" ht="16" hidden="1" customHeight="1" thickBot="1">
      <c r="A124" s="314"/>
      <c r="B124" s="295"/>
      <c r="C124" s="302"/>
      <c r="D124" s="320">
        <v>7.1</v>
      </c>
      <c r="E124" s="995" t="s">
        <v>240</v>
      </c>
      <c r="F124" s="995"/>
      <c r="G124" s="995"/>
      <c r="H124" s="995"/>
      <c r="I124" s="995"/>
      <c r="J124" s="321">
        <v>0.05</v>
      </c>
      <c r="K124" s="950"/>
      <c r="L124" s="951"/>
      <c r="M124" s="950"/>
      <c r="N124" s="951"/>
      <c r="O124" s="129" t="str">
        <f>IF(OR(K124&lt;0,M124&lt;0), "Error", IF(OR(AND(K124=0,M124=0),K124=" ",M124=" "), " ", (K124+M124)/($K$129+$M$129)))</f>
        <v xml:space="preserve"> </v>
      </c>
      <c r="P124" s="116" t="str">
        <f>IF(OR(K124&lt;0,M124&lt;0), "Error", IF(OR(AND(K124=0,M124=0),K124=" ",M124=" "), " ", (K124+M124)/($K$129+$M$129)*J124*40))</f>
        <v xml:space="preserve"> </v>
      </c>
      <c r="Q124" s="604"/>
      <c r="R124" s="604"/>
      <c r="S124" s="611"/>
      <c r="T124" s="600" t="str">
        <f t="shared" si="6"/>
        <v/>
      </c>
      <c r="U124" s="601" t="s">
        <v>191</v>
      </c>
      <c r="V124" s="634"/>
      <c r="W124" s="612"/>
      <c r="X124" s="612"/>
      <c r="Y124" s="612"/>
      <c r="Z124" s="612"/>
    </row>
    <row r="125" spans="1:26" ht="18" customHeight="1" thickBot="1">
      <c r="A125" s="314"/>
      <c r="B125" s="787"/>
      <c r="C125" s="788">
        <v>8</v>
      </c>
      <c r="D125" s="788" t="s">
        <v>611</v>
      </c>
      <c r="E125" s="789"/>
      <c r="F125" s="789"/>
      <c r="G125" s="789"/>
      <c r="H125" s="789"/>
      <c r="I125" s="789"/>
      <c r="J125" s="789"/>
      <c r="K125" s="789"/>
      <c r="L125" s="793"/>
      <c r="M125" s="793"/>
      <c r="N125" s="794"/>
      <c r="O125" s="795"/>
      <c r="P125" s="796"/>
      <c r="Q125" s="604"/>
      <c r="R125" s="604"/>
      <c r="S125" s="631"/>
      <c r="T125" s="600"/>
      <c r="U125" s="601"/>
      <c r="V125" s="612"/>
      <c r="W125" s="612"/>
      <c r="X125" s="612"/>
      <c r="Y125" s="613"/>
      <c r="Z125" s="613"/>
    </row>
    <row r="126" spans="1:26" ht="16" customHeight="1">
      <c r="A126" s="314"/>
      <c r="B126" s="571"/>
      <c r="C126" s="466"/>
      <c r="D126" s="662">
        <v>8.1</v>
      </c>
      <c r="E126" s="1247"/>
      <c r="F126" s="1247"/>
      <c r="G126" s="1247"/>
      <c r="H126" s="1247"/>
      <c r="I126" s="1248"/>
      <c r="J126" s="786"/>
      <c r="K126" s="950"/>
      <c r="L126" s="951"/>
      <c r="M126" s="950"/>
      <c r="N126" s="951"/>
      <c r="O126" s="792" t="str">
        <f>IF(OR(K126&lt;0,M126&lt;0), "Error", IF(OR(AND(K126=0,M126=0),K126=" ",M126=" "), " ", (K126+M126)/($K$129+$M$129)))</f>
        <v xml:space="preserve"> </v>
      </c>
      <c r="P126" s="442" t="str">
        <f>IF(OR(K126&lt;0,M126&lt;0), "Error", IF(OR(AND(K126=0,M126=0),K126=" ",M126=" "), " ", (K126+M126)/($K$129+$M$129)*J126*40))</f>
        <v xml:space="preserve"> </v>
      </c>
      <c r="Q126" s="604"/>
      <c r="R126" s="604"/>
      <c r="S126" s="611"/>
      <c r="T126" s="600" t="str">
        <f t="shared" si="6"/>
        <v/>
      </c>
      <c r="U126" s="601" t="s">
        <v>192</v>
      </c>
      <c r="V126" s="615"/>
      <c r="W126" s="615"/>
      <c r="X126" s="615"/>
      <c r="Y126" s="615"/>
      <c r="Z126" s="615"/>
    </row>
    <row r="127" spans="1:26" ht="16" customHeight="1">
      <c r="A127" s="314"/>
      <c r="B127" s="295"/>
      <c r="C127" s="302"/>
      <c r="D127" s="320">
        <v>8.1999999999999993</v>
      </c>
      <c r="E127" s="1245"/>
      <c r="F127" s="1245"/>
      <c r="G127" s="1245"/>
      <c r="H127" s="1245"/>
      <c r="I127" s="1246"/>
      <c r="J127" s="125"/>
      <c r="K127" s="930"/>
      <c r="L127" s="931"/>
      <c r="M127" s="930"/>
      <c r="N127" s="931"/>
      <c r="O127" s="129" t="str">
        <f>IF(OR(K127&lt;0,M127&lt;0), "Error", IF(OR(AND(K127=0,M127=0),K127=" ",M127=" "), " ", (K127+M127)/($K$129+$M$129)))</f>
        <v xml:space="preserve"> </v>
      </c>
      <c r="P127" s="116" t="str">
        <f>IF(OR(K127&lt;0,M127&lt;0), "Error", IF(OR(AND(K127=0,M127=0),K127=" ",M127=" "), " ", (K127+M127)/($K$129+$M$129)*J127*40))</f>
        <v xml:space="preserve"> </v>
      </c>
      <c r="Q127" s="604"/>
      <c r="R127" s="604"/>
      <c r="S127" s="611"/>
      <c r="T127" s="600" t="str">
        <f t="shared" si="6"/>
        <v/>
      </c>
      <c r="U127" s="601" t="s">
        <v>193</v>
      </c>
      <c r="V127" s="615"/>
      <c r="W127" s="615"/>
      <c r="X127" s="615"/>
      <c r="Y127" s="615"/>
      <c r="Z127" s="615"/>
    </row>
    <row r="128" spans="1:26" ht="16" customHeight="1" thickBot="1">
      <c r="A128" s="314"/>
      <c r="B128" s="295"/>
      <c r="C128" s="302"/>
      <c r="D128" s="320">
        <v>8.3000000000000007</v>
      </c>
      <c r="E128" s="986"/>
      <c r="F128" s="986"/>
      <c r="G128" s="986"/>
      <c r="H128" s="986"/>
      <c r="I128" s="987"/>
      <c r="J128" s="125"/>
      <c r="K128" s="930"/>
      <c r="L128" s="931"/>
      <c r="M128" s="930"/>
      <c r="N128" s="931"/>
      <c r="O128" s="129" t="str">
        <f>IF(OR(K128&lt;0,M128&lt;0), "Error", IF(OR(AND(K128=0,M128=0),K128=" ",M128=" "), " ", (K128+M128)/($K$129+$M$129)))</f>
        <v xml:space="preserve"> </v>
      </c>
      <c r="P128" s="116" t="str">
        <f>IF(OR(K128&lt;0,M128&lt;0), "Error", IF(OR(AND(K128=0,M128=0),K128=" ",M128=" "), " ", (K128+M128)/($K$129+$M$129)*J128*40))</f>
        <v xml:space="preserve"> </v>
      </c>
      <c r="Q128" s="604"/>
      <c r="R128" s="604"/>
      <c r="S128" s="611"/>
      <c r="T128" s="600" t="str">
        <f t="shared" si="6"/>
        <v/>
      </c>
      <c r="U128" s="601" t="s">
        <v>194</v>
      </c>
      <c r="V128" s="615"/>
      <c r="W128" s="615"/>
      <c r="X128" s="615"/>
      <c r="Y128" s="615"/>
      <c r="Z128" s="615"/>
    </row>
    <row r="129" spans="1:26" ht="16" customHeight="1" thickBot="1">
      <c r="A129" s="314"/>
      <c r="B129" s="980" t="s">
        <v>612</v>
      </c>
      <c r="C129" s="981"/>
      <c r="D129" s="981"/>
      <c r="E129" s="981"/>
      <c r="F129" s="981"/>
      <c r="G129" s="981"/>
      <c r="H129" s="981"/>
      <c r="I129" s="981"/>
      <c r="J129" s="982"/>
      <c r="K129" s="1069">
        <f>SUM(K101,K103:K107,K109:K111,K113:K114,K116:K118,K120:K121,K123,K126:K128)</f>
        <v>0</v>
      </c>
      <c r="L129" s="1070"/>
      <c r="M129" s="1069">
        <f>SUM(M101,M103:M107,M109:M111,M113:M114,M116:M118,M120:M121,M123,M126:M128)</f>
        <v>0</v>
      </c>
      <c r="N129" s="1070"/>
      <c r="O129" s="1067">
        <f>SUM(O101,O103:O107,O109:O111,O113:O114,O116:O118,O120:O121,O123,O126:O128)</f>
        <v>0</v>
      </c>
      <c r="P129" s="1191"/>
      <c r="Q129" s="604"/>
      <c r="R129" s="604"/>
      <c r="S129" s="615"/>
      <c r="T129" s="636"/>
      <c r="U129" s="596"/>
      <c r="V129" s="604"/>
      <c r="W129" s="604"/>
      <c r="X129" s="604"/>
      <c r="Y129" s="637"/>
      <c r="Z129" s="637"/>
    </row>
    <row r="130" spans="1:26" ht="16" customHeight="1" thickBot="1">
      <c r="A130" s="314"/>
      <c r="B130" s="983"/>
      <c r="C130" s="984"/>
      <c r="D130" s="984"/>
      <c r="E130" s="984"/>
      <c r="F130" s="984"/>
      <c r="G130" s="984"/>
      <c r="H130" s="984"/>
      <c r="I130" s="984"/>
      <c r="J130" s="985"/>
      <c r="K130" s="1074" t="str">
        <f>IF(SUM(K129,M129)=0,"",SUM(K129,M129))</f>
        <v/>
      </c>
      <c r="L130" s="1075"/>
      <c r="M130" s="1075"/>
      <c r="N130" s="1076"/>
      <c r="O130" s="1068"/>
      <c r="P130" s="1192"/>
      <c r="Q130" s="604"/>
      <c r="R130" s="604"/>
      <c r="S130" s="615"/>
      <c r="T130" s="636"/>
      <c r="U130" s="596"/>
      <c r="V130" s="604"/>
      <c r="W130" s="604"/>
      <c r="X130" s="604"/>
      <c r="Y130" s="637"/>
      <c r="Z130" s="637"/>
    </row>
    <row r="131" spans="1:26" ht="24" customHeight="1" thickBot="1">
      <c r="A131" s="382"/>
      <c r="B131" s="1193" t="s">
        <v>580</v>
      </c>
      <c r="C131" s="1194"/>
      <c r="D131" s="1194"/>
      <c r="E131" s="1194"/>
      <c r="F131" s="1194"/>
      <c r="G131" s="1194"/>
      <c r="H131" s="1194"/>
      <c r="I131" s="1194"/>
      <c r="J131" s="1194"/>
      <c r="K131" s="1194"/>
      <c r="L131" s="1194"/>
      <c r="M131" s="1194"/>
      <c r="N131" s="1194"/>
      <c r="O131" s="1195"/>
      <c r="P131" s="383">
        <f>SUM(P101,P103:P107,P109:P111,P113:P114,P116:P118,P120:P121,P123,P126:P128)</f>
        <v>0</v>
      </c>
      <c r="Q131" s="604"/>
      <c r="R131" s="604"/>
      <c r="S131" s="604"/>
      <c r="T131" s="638"/>
      <c r="U131" s="596"/>
      <c r="V131" s="639"/>
      <c r="W131" s="639"/>
      <c r="X131" s="639"/>
      <c r="Y131" s="640"/>
      <c r="Z131" s="640"/>
    </row>
    <row r="132" spans="1:26" ht="50.15" customHeight="1" thickBot="1">
      <c r="A132" s="314"/>
      <c r="B132" s="787"/>
      <c r="C132" s="788">
        <v>9</v>
      </c>
      <c r="D132" s="788" t="s">
        <v>275</v>
      </c>
      <c r="E132" s="789"/>
      <c r="F132" s="789"/>
      <c r="G132" s="789"/>
      <c r="H132" s="789"/>
      <c r="I132" s="789"/>
      <c r="J132" s="790" t="s">
        <v>276</v>
      </c>
      <c r="K132" s="790" t="s">
        <v>409</v>
      </c>
      <c r="L132" s="1206" t="s">
        <v>277</v>
      </c>
      <c r="M132" s="1207"/>
      <c r="N132" s="966" t="s">
        <v>448</v>
      </c>
      <c r="O132" s="967"/>
      <c r="P132" s="791" t="s">
        <v>581</v>
      </c>
      <c r="Q132" s="604"/>
      <c r="R132" s="604"/>
      <c r="S132" s="631"/>
      <c r="T132" s="600"/>
      <c r="U132" s="601"/>
      <c r="V132" s="612"/>
      <c r="W132" s="612"/>
      <c r="X132" s="612"/>
      <c r="Y132" s="613"/>
      <c r="Z132" s="613"/>
    </row>
    <row r="133" spans="1:26" ht="16" customHeight="1">
      <c r="A133" s="314"/>
      <c r="B133" s="571"/>
      <c r="C133" s="466"/>
      <c r="D133" s="662">
        <v>9.1</v>
      </c>
      <c r="E133" s="948" t="s">
        <v>487</v>
      </c>
      <c r="F133" s="948"/>
      <c r="G133" s="948"/>
      <c r="H133" s="948"/>
      <c r="I133" s="949"/>
      <c r="J133" s="785" t="s">
        <v>279</v>
      </c>
      <c r="K133" s="786"/>
      <c r="L133" s="950"/>
      <c r="M133" s="951"/>
      <c r="N133" s="1196" t="s">
        <v>244</v>
      </c>
      <c r="O133" s="1197"/>
      <c r="P133" s="442" t="str">
        <f>IF(OR(J198="",J198&lt;0), "",IF(J198=0,2,IF(J198&lt;10,1.5,IF(J198&lt;15,1,IF(J198&lt;20,0.5,0)))))</f>
        <v/>
      </c>
      <c r="Q133" s="604"/>
      <c r="R133" s="604"/>
      <c r="S133" s="611"/>
      <c r="T133" s="600" t="str">
        <f>IF(N133&lt;&gt;"",N133,"")</f>
        <v>N.A</v>
      </c>
      <c r="U133" s="601" t="s">
        <v>399</v>
      </c>
      <c r="V133" s="634"/>
      <c r="W133" s="612"/>
      <c r="X133" s="612"/>
      <c r="Y133" s="612"/>
      <c r="Z133" s="612"/>
    </row>
    <row r="134" spans="1:26" ht="16" customHeight="1" thickBot="1">
      <c r="A134" s="314"/>
      <c r="B134" s="295"/>
      <c r="C134" s="302"/>
      <c r="D134" s="320">
        <v>9.1999999999999993</v>
      </c>
      <c r="E134" s="1061" t="s">
        <v>488</v>
      </c>
      <c r="F134" s="1061"/>
      <c r="G134" s="1061"/>
      <c r="H134" s="1061"/>
      <c r="I134" s="1061"/>
      <c r="J134" s="404" t="s">
        <v>281</v>
      </c>
      <c r="K134" s="449" t="s">
        <v>244</v>
      </c>
      <c r="L134" s="932"/>
      <c r="M134" s="933"/>
      <c r="N134" s="932"/>
      <c r="O134" s="933"/>
      <c r="P134" s="116" t="str">
        <f ca="1">IF(OR(J206="",K206=""), " ",IF(J206=0,3,INDIRECT(J206&amp;K206)))</f>
        <v xml:space="preserve"> </v>
      </c>
      <c r="Q134" s="604"/>
      <c r="R134" s="604"/>
      <c r="S134" s="611"/>
      <c r="T134" s="600" t="str">
        <f>IF(N134&lt;&gt;"",N134,"")</f>
        <v/>
      </c>
      <c r="U134" s="601" t="s">
        <v>400</v>
      </c>
      <c r="V134" s="634"/>
      <c r="W134" s="612"/>
      <c r="X134" s="612"/>
      <c r="Y134" s="612"/>
      <c r="Z134" s="612"/>
    </row>
    <row r="135" spans="1:26" ht="27" customHeight="1" thickBot="1">
      <c r="A135" s="314"/>
      <c r="B135" s="996" t="s">
        <v>582</v>
      </c>
      <c r="C135" s="997"/>
      <c r="D135" s="997"/>
      <c r="E135" s="997"/>
      <c r="F135" s="997"/>
      <c r="G135" s="997"/>
      <c r="H135" s="997"/>
      <c r="I135" s="997"/>
      <c r="J135" s="997"/>
      <c r="K135" s="997"/>
      <c r="L135" s="997"/>
      <c r="M135" s="997"/>
      <c r="N135" s="997"/>
      <c r="O135" s="998"/>
      <c r="P135" s="383">
        <f ca="1">IF(SUM(P133:P134)&gt;5,5,(SUM(P133:P134)))</f>
        <v>0</v>
      </c>
      <c r="Q135" s="604"/>
      <c r="R135" s="604"/>
      <c r="S135" s="604"/>
      <c r="T135" s="638"/>
      <c r="U135" s="596"/>
      <c r="V135" s="639"/>
      <c r="W135" s="639"/>
      <c r="X135" s="639"/>
      <c r="Y135" s="640"/>
      <c r="Z135" s="640"/>
    </row>
    <row r="136" spans="1:26" s="6" customFormat="1" ht="27.75" customHeight="1" thickBot="1">
      <c r="A136" s="292"/>
      <c r="B136" s="996" t="s">
        <v>583</v>
      </c>
      <c r="C136" s="997"/>
      <c r="D136" s="997"/>
      <c r="E136" s="997"/>
      <c r="F136" s="997"/>
      <c r="G136" s="997"/>
      <c r="H136" s="997"/>
      <c r="I136" s="997"/>
      <c r="J136" s="997"/>
      <c r="K136" s="997"/>
      <c r="L136" s="997"/>
      <c r="M136" s="997"/>
      <c r="N136" s="997"/>
      <c r="O136" s="998"/>
      <c r="P136" s="383">
        <f ca="1">IF((P131+P135)&gt;45,45,(P131+P135))</f>
        <v>0</v>
      </c>
      <c r="Q136" s="594"/>
      <c r="R136" s="594"/>
      <c r="S136" s="620"/>
      <c r="T136" s="621"/>
      <c r="U136" s="617"/>
      <c r="V136" s="618"/>
      <c r="W136" s="618"/>
      <c r="X136" s="618"/>
      <c r="Y136" s="619"/>
      <c r="Z136" s="619"/>
    </row>
    <row r="137" spans="1:26" ht="12" customHeight="1">
      <c r="A137" s="314"/>
      <c r="B137" s="934"/>
      <c r="C137" s="936">
        <v>10</v>
      </c>
      <c r="D137" s="936" t="s">
        <v>457</v>
      </c>
      <c r="E137" s="936"/>
      <c r="F137" s="936"/>
      <c r="G137" s="936"/>
      <c r="H137" s="936"/>
      <c r="I137" s="936"/>
      <c r="J137" s="938"/>
      <c r="K137" s="940" t="s">
        <v>2</v>
      </c>
      <c r="L137" s="942" t="s">
        <v>407</v>
      </c>
      <c r="M137" s="943"/>
      <c r="N137" s="944" t="s">
        <v>584</v>
      </c>
      <c r="O137" s="945"/>
      <c r="P137" s="924" t="s">
        <v>581</v>
      </c>
      <c r="Q137" s="604"/>
      <c r="R137" s="604"/>
      <c r="S137" s="604"/>
      <c r="T137" s="638"/>
      <c r="U137" s="644"/>
      <c r="V137" s="601"/>
      <c r="W137" s="639"/>
      <c r="X137" s="639"/>
      <c r="Y137" s="640"/>
      <c r="Z137" s="640"/>
    </row>
    <row r="138" spans="1:26" ht="18" customHeight="1" thickBot="1">
      <c r="A138" s="314"/>
      <c r="B138" s="935"/>
      <c r="C138" s="937"/>
      <c r="D138" s="937"/>
      <c r="E138" s="937"/>
      <c r="F138" s="937"/>
      <c r="G138" s="937"/>
      <c r="H138" s="937"/>
      <c r="I138" s="937"/>
      <c r="J138" s="939"/>
      <c r="K138" s="941"/>
      <c r="L138" s="779" t="s">
        <v>585</v>
      </c>
      <c r="M138" s="779" t="s">
        <v>586</v>
      </c>
      <c r="N138" s="946"/>
      <c r="O138" s="947"/>
      <c r="P138" s="925"/>
      <c r="Q138" s="604"/>
      <c r="R138" s="604"/>
      <c r="S138" s="645"/>
      <c r="T138" s="638"/>
      <c r="U138" s="601"/>
      <c r="V138" s="601"/>
      <c r="W138" s="639"/>
      <c r="X138" s="639"/>
      <c r="Y138" s="640"/>
      <c r="Z138" s="640"/>
    </row>
    <row r="139" spans="1:26" ht="37" customHeight="1">
      <c r="A139" s="314"/>
      <c r="B139" s="783"/>
      <c r="C139" s="784"/>
      <c r="D139" s="856" t="s">
        <v>589</v>
      </c>
      <c r="E139" s="960" t="s">
        <v>587</v>
      </c>
      <c r="F139" s="960"/>
      <c r="G139" s="960"/>
      <c r="H139" s="960"/>
      <c r="I139" s="960"/>
      <c r="J139" s="961"/>
      <c r="K139" s="703" t="s">
        <v>244</v>
      </c>
      <c r="L139" s="703"/>
      <c r="M139" s="734">
        <v>2</v>
      </c>
      <c r="N139" s="950"/>
      <c r="O139" s="951"/>
      <c r="P139" s="442" t="str">
        <f t="shared" ref="P139:P145" si="7">IF(N139&gt;100,"incorrect entry",IF(N139&gt;=90,M139,IF(N139&gt;=70,L139,"")))</f>
        <v/>
      </c>
      <c r="Q139" s="661"/>
      <c r="R139" s="604"/>
      <c r="S139" s="604"/>
      <c r="T139" s="600" t="str">
        <f t="shared" ref="T139:T145" si="8">IF(N139&lt;&gt;"",N139,"")</f>
        <v/>
      </c>
      <c r="U139" s="601" t="s">
        <v>165</v>
      </c>
      <c r="V139" s="600" t="str">
        <f t="shared" ref="V139:V145" si="9">IF(ISNUMBER(P139),P139,"0.00")</f>
        <v>0.00</v>
      </c>
      <c r="W139" s="602"/>
      <c r="X139" s="602"/>
      <c r="Y139" s="603"/>
      <c r="Z139" s="603"/>
    </row>
    <row r="140" spans="1:26" ht="37" customHeight="1">
      <c r="A140" s="314"/>
      <c r="B140" s="566"/>
      <c r="C140" s="567"/>
      <c r="D140" s="704" t="s">
        <v>590</v>
      </c>
      <c r="E140" s="954" t="s">
        <v>588</v>
      </c>
      <c r="F140" s="954"/>
      <c r="G140" s="954"/>
      <c r="H140" s="954"/>
      <c r="I140" s="954"/>
      <c r="J140" s="955" t="s">
        <v>3</v>
      </c>
      <c r="K140" s="703" t="s">
        <v>244</v>
      </c>
      <c r="L140" s="703"/>
      <c r="M140" s="321">
        <v>2</v>
      </c>
      <c r="N140" s="930"/>
      <c r="O140" s="931"/>
      <c r="P140" s="116" t="str">
        <f t="shared" si="7"/>
        <v/>
      </c>
      <c r="Q140" s="604"/>
      <c r="R140" s="604"/>
      <c r="S140" s="604"/>
      <c r="T140" s="600" t="str">
        <f t="shared" si="8"/>
        <v/>
      </c>
      <c r="U140" s="601" t="s">
        <v>165</v>
      </c>
      <c r="V140" s="600" t="str">
        <f t="shared" si="9"/>
        <v>0.00</v>
      </c>
      <c r="W140" s="602"/>
      <c r="X140" s="602"/>
      <c r="Y140" s="603"/>
      <c r="Z140" s="603"/>
    </row>
    <row r="141" spans="1:26" ht="37" customHeight="1">
      <c r="A141" s="314"/>
      <c r="B141" s="566"/>
      <c r="C141" s="567"/>
      <c r="D141" s="704" t="s">
        <v>591</v>
      </c>
      <c r="E141" s="954" t="s">
        <v>594</v>
      </c>
      <c r="F141" s="954"/>
      <c r="G141" s="954"/>
      <c r="H141" s="954"/>
      <c r="I141" s="954"/>
      <c r="J141" s="955" t="s">
        <v>3</v>
      </c>
      <c r="K141" s="703" t="s">
        <v>244</v>
      </c>
      <c r="L141" s="703"/>
      <c r="M141" s="321">
        <v>2</v>
      </c>
      <c r="N141" s="930"/>
      <c r="O141" s="931"/>
      <c r="P141" s="116" t="str">
        <f t="shared" si="7"/>
        <v/>
      </c>
      <c r="Q141" s="604"/>
      <c r="R141" s="604"/>
      <c r="S141" s="604"/>
      <c r="T141" s="600" t="str">
        <f t="shared" si="8"/>
        <v/>
      </c>
      <c r="U141" s="601" t="s">
        <v>165</v>
      </c>
      <c r="V141" s="600" t="str">
        <f t="shared" si="9"/>
        <v>0.00</v>
      </c>
      <c r="W141" s="602"/>
      <c r="X141" s="602"/>
      <c r="Y141" s="603"/>
      <c r="Z141" s="603"/>
    </row>
    <row r="142" spans="1:26" ht="27" customHeight="1">
      <c r="A142" s="314"/>
      <c r="B142" s="564"/>
      <c r="C142" s="565"/>
      <c r="D142" s="704">
        <v>10.199999999999999</v>
      </c>
      <c r="E142" s="954" t="s">
        <v>595</v>
      </c>
      <c r="F142" s="954"/>
      <c r="G142" s="954"/>
      <c r="H142" s="954"/>
      <c r="I142" s="954"/>
      <c r="J142" s="955" t="s">
        <v>3</v>
      </c>
      <c r="K142" s="702" t="s">
        <v>244</v>
      </c>
      <c r="L142" s="321">
        <v>0.5</v>
      </c>
      <c r="M142" s="321">
        <v>1.5</v>
      </c>
      <c r="N142" s="930"/>
      <c r="O142" s="931"/>
      <c r="P142" s="116" t="str">
        <f t="shared" si="7"/>
        <v/>
      </c>
      <c r="Q142" s="604"/>
      <c r="R142" s="604"/>
      <c r="S142" s="604"/>
      <c r="T142" s="600" t="str">
        <f t="shared" si="8"/>
        <v/>
      </c>
      <c r="U142" s="601" t="s">
        <v>188</v>
      </c>
      <c r="V142" s="600" t="str">
        <f t="shared" si="9"/>
        <v>0.00</v>
      </c>
      <c r="W142" s="602"/>
      <c r="X142" s="602"/>
      <c r="Y142" s="603"/>
      <c r="Z142" s="603"/>
    </row>
    <row r="143" spans="1:26" ht="27" customHeight="1">
      <c r="A143" s="314"/>
      <c r="B143" s="566"/>
      <c r="C143" s="567"/>
      <c r="D143" s="704">
        <v>10.3</v>
      </c>
      <c r="E143" s="962" t="s">
        <v>596</v>
      </c>
      <c r="F143" s="962"/>
      <c r="G143" s="962"/>
      <c r="H143" s="962"/>
      <c r="I143" s="962"/>
      <c r="J143" s="963" t="s">
        <v>123</v>
      </c>
      <c r="K143" s="702" t="s">
        <v>244</v>
      </c>
      <c r="L143" s="321">
        <v>0.5</v>
      </c>
      <c r="M143" s="321">
        <v>1</v>
      </c>
      <c r="N143" s="964"/>
      <c r="O143" s="965"/>
      <c r="P143" s="116" t="str">
        <f t="shared" si="7"/>
        <v/>
      </c>
      <c r="Q143" s="604"/>
      <c r="R143" s="604"/>
      <c r="S143" s="604"/>
      <c r="T143" s="600" t="str">
        <f t="shared" si="8"/>
        <v/>
      </c>
      <c r="U143" s="601" t="s">
        <v>195</v>
      </c>
      <c r="V143" s="600" t="str">
        <f t="shared" si="9"/>
        <v>0.00</v>
      </c>
      <c r="W143" s="602"/>
      <c r="X143" s="602"/>
      <c r="Y143" s="603"/>
      <c r="Z143" s="603"/>
    </row>
    <row r="144" spans="1:26" ht="37" customHeight="1">
      <c r="A144" s="314"/>
      <c r="B144" s="564"/>
      <c r="C144" s="565"/>
      <c r="D144" s="704" t="s">
        <v>592</v>
      </c>
      <c r="E144" s="956" t="s">
        <v>597</v>
      </c>
      <c r="F144" s="956"/>
      <c r="G144" s="956"/>
      <c r="H144" s="956"/>
      <c r="I144" s="956"/>
      <c r="J144" s="957" t="s">
        <v>3</v>
      </c>
      <c r="K144" s="702" t="s">
        <v>244</v>
      </c>
      <c r="L144" s="321">
        <v>1</v>
      </c>
      <c r="M144" s="321">
        <v>2</v>
      </c>
      <c r="N144" s="930"/>
      <c r="O144" s="931"/>
      <c r="P144" s="116" t="str">
        <f t="shared" si="7"/>
        <v/>
      </c>
      <c r="Q144" s="604"/>
      <c r="R144" s="604"/>
      <c r="S144" s="604"/>
      <c r="T144" s="600" t="str">
        <f t="shared" si="8"/>
        <v/>
      </c>
      <c r="U144" s="601" t="s">
        <v>169</v>
      </c>
      <c r="V144" s="600" t="str">
        <f t="shared" si="9"/>
        <v>0.00</v>
      </c>
      <c r="W144" s="602"/>
      <c r="X144" s="602"/>
      <c r="Y144" s="603"/>
      <c r="Z144" s="603"/>
    </row>
    <row r="145" spans="1:26" ht="37" customHeight="1" thickBot="1">
      <c r="A145" s="314"/>
      <c r="B145" s="568"/>
      <c r="C145" s="569"/>
      <c r="D145" s="705" t="s">
        <v>593</v>
      </c>
      <c r="E145" s="958" t="s">
        <v>598</v>
      </c>
      <c r="F145" s="958"/>
      <c r="G145" s="958"/>
      <c r="H145" s="958"/>
      <c r="I145" s="958"/>
      <c r="J145" s="959" t="s">
        <v>123</v>
      </c>
      <c r="K145" s="449" t="s">
        <v>244</v>
      </c>
      <c r="L145" s="709">
        <v>1</v>
      </c>
      <c r="M145" s="709">
        <v>2</v>
      </c>
      <c r="N145" s="932"/>
      <c r="O145" s="933"/>
      <c r="P145" s="441" t="str">
        <f t="shared" si="7"/>
        <v/>
      </c>
      <c r="Q145" s="604"/>
      <c r="R145" s="604"/>
      <c r="S145" s="604"/>
      <c r="T145" s="600" t="str">
        <f t="shared" si="8"/>
        <v/>
      </c>
      <c r="U145" s="601" t="s">
        <v>169</v>
      </c>
      <c r="V145" s="600" t="str">
        <f t="shared" si="9"/>
        <v>0.00</v>
      </c>
      <c r="W145" s="602"/>
      <c r="X145" s="602"/>
      <c r="Y145" s="603"/>
      <c r="Z145" s="603"/>
    </row>
    <row r="146" spans="1:26" ht="12" customHeight="1">
      <c r="A146" s="314"/>
      <c r="B146" s="934"/>
      <c r="C146" s="936">
        <v>11</v>
      </c>
      <c r="D146" s="936" t="s">
        <v>599</v>
      </c>
      <c r="E146" s="936"/>
      <c r="F146" s="936"/>
      <c r="G146" s="936"/>
      <c r="H146" s="936"/>
      <c r="I146" s="936"/>
      <c r="J146" s="938"/>
      <c r="K146" s="940" t="s">
        <v>2</v>
      </c>
      <c r="L146" s="942" t="s">
        <v>407</v>
      </c>
      <c r="M146" s="943"/>
      <c r="N146" s="944" t="s">
        <v>584</v>
      </c>
      <c r="O146" s="945"/>
      <c r="P146" s="924" t="s">
        <v>581</v>
      </c>
      <c r="Q146" s="604"/>
      <c r="R146" s="604"/>
      <c r="S146" s="604"/>
      <c r="T146" s="638"/>
      <c r="U146" s="644"/>
      <c r="V146" s="601"/>
      <c r="W146" s="639"/>
      <c r="X146" s="639"/>
      <c r="Y146" s="640"/>
      <c r="Z146" s="640"/>
    </row>
    <row r="147" spans="1:26" ht="18" customHeight="1" thickBot="1">
      <c r="A147" s="314"/>
      <c r="B147" s="935"/>
      <c r="C147" s="937"/>
      <c r="D147" s="937"/>
      <c r="E147" s="937"/>
      <c r="F147" s="937"/>
      <c r="G147" s="937"/>
      <c r="H147" s="937"/>
      <c r="I147" s="937"/>
      <c r="J147" s="939"/>
      <c r="K147" s="941"/>
      <c r="L147" s="779" t="s">
        <v>585</v>
      </c>
      <c r="M147" s="779" t="s">
        <v>586</v>
      </c>
      <c r="N147" s="946"/>
      <c r="O147" s="947"/>
      <c r="P147" s="925"/>
      <c r="Q147" s="604"/>
      <c r="R147" s="604"/>
      <c r="S147" s="645"/>
      <c r="T147" s="638"/>
      <c r="U147" s="601"/>
      <c r="V147" s="601"/>
      <c r="W147" s="639"/>
      <c r="X147" s="639"/>
      <c r="Y147" s="640"/>
      <c r="Z147" s="640"/>
    </row>
    <row r="148" spans="1:26" ht="12" customHeight="1">
      <c r="A148" s="314"/>
      <c r="B148" s="571"/>
      <c r="C148" s="572"/>
      <c r="D148" s="662">
        <v>11.1</v>
      </c>
      <c r="E148" s="948" t="s">
        <v>20</v>
      </c>
      <c r="F148" s="948"/>
      <c r="G148" s="948"/>
      <c r="H148" s="948"/>
      <c r="I148" s="948"/>
      <c r="J148" s="949" t="s">
        <v>123</v>
      </c>
      <c r="K148" s="385" t="s">
        <v>123</v>
      </c>
      <c r="L148" s="734">
        <v>0.75</v>
      </c>
      <c r="M148" s="734">
        <v>1</v>
      </c>
      <c r="N148" s="950"/>
      <c r="O148" s="951"/>
      <c r="P148" s="442" t="str">
        <f>IF(N148&gt;100,"incorrect entry",IF(N148&gt;=90,M148,IF(N148&gt;=70,L148,"")))</f>
        <v/>
      </c>
      <c r="Q148" s="604"/>
      <c r="R148" s="604"/>
      <c r="S148" s="604"/>
      <c r="T148" s="600" t="str">
        <f>IF(N148&lt;&gt;"",N148,"")</f>
        <v/>
      </c>
      <c r="U148" s="601" t="s">
        <v>169</v>
      </c>
      <c r="V148" s="600" t="str">
        <f>IF(ISNUMBER(P148),P148,"0.00")</f>
        <v>0.00</v>
      </c>
      <c r="W148" s="602"/>
      <c r="X148" s="602"/>
      <c r="Y148" s="603"/>
      <c r="Z148" s="603"/>
    </row>
    <row r="149" spans="1:26" ht="12" customHeight="1">
      <c r="A149" s="314"/>
      <c r="B149" s="323"/>
      <c r="C149" s="324"/>
      <c r="D149" s="325">
        <v>11.2</v>
      </c>
      <c r="E149" s="952" t="s">
        <v>411</v>
      </c>
      <c r="F149" s="952"/>
      <c r="G149" s="952"/>
      <c r="H149" s="952"/>
      <c r="I149" s="952"/>
      <c r="J149" s="953" t="s">
        <v>3</v>
      </c>
      <c r="K149" s="331" t="s">
        <v>3</v>
      </c>
      <c r="L149" s="321">
        <v>0.75</v>
      </c>
      <c r="M149" s="321">
        <v>1</v>
      </c>
      <c r="N149" s="950"/>
      <c r="O149" s="951"/>
      <c r="P149" s="116" t="str">
        <f>IF(N149&gt;100,"incorrect entry",IF(N149&gt;=90,M149,IF(N149&gt;=70,L149,"")))</f>
        <v/>
      </c>
      <c r="Q149" s="604"/>
      <c r="R149" s="604"/>
      <c r="S149" s="604"/>
      <c r="T149" s="600" t="str">
        <f>IF(N149&lt;&gt;"",N149,"")</f>
        <v/>
      </c>
      <c r="U149" s="601" t="s">
        <v>195</v>
      </c>
      <c r="V149" s="600" t="str">
        <f>IF(ISNUMBER(P149),P149,"0.00")</f>
        <v>0.00</v>
      </c>
      <c r="W149" s="602"/>
      <c r="X149" s="602"/>
      <c r="Y149" s="603"/>
      <c r="Z149" s="603"/>
    </row>
    <row r="150" spans="1:26" ht="12" customHeight="1">
      <c r="A150" s="314"/>
      <c r="B150" s="323"/>
      <c r="C150" s="324"/>
      <c r="D150" s="325" t="s">
        <v>600</v>
      </c>
      <c r="E150" s="918" t="s">
        <v>201</v>
      </c>
      <c r="F150" s="918"/>
      <c r="G150" s="918"/>
      <c r="H150" s="918"/>
      <c r="I150" s="918"/>
      <c r="J150" s="919"/>
      <c r="K150" s="385" t="s">
        <v>3</v>
      </c>
      <c r="L150" s="321">
        <v>1.5</v>
      </c>
      <c r="M150" s="321">
        <v>2</v>
      </c>
      <c r="N150" s="930"/>
      <c r="O150" s="931"/>
      <c r="P150" s="116" t="str">
        <f>IF(N150&gt;100,"incorrect entry",IF(N150&gt;=90,M150,IF(N150&gt;=70,L150,"")))</f>
        <v/>
      </c>
      <c r="Q150" s="604"/>
      <c r="R150" s="604"/>
      <c r="S150" s="604"/>
      <c r="T150" s="600" t="str">
        <f>IF(N150&lt;&gt;"",N150,"")</f>
        <v/>
      </c>
      <c r="U150" s="601" t="s">
        <v>196</v>
      </c>
      <c r="V150" s="600" t="str">
        <f>IF(ISNUMBER(P150),P150,"0.00")</f>
        <v>0.00</v>
      </c>
      <c r="W150" s="602"/>
      <c r="X150" s="602"/>
      <c r="Y150" s="603"/>
      <c r="Z150" s="603"/>
    </row>
    <row r="151" spans="1:26" ht="12" customHeight="1">
      <c r="A151" s="314"/>
      <c r="B151" s="298"/>
      <c r="C151" s="660" t="s">
        <v>486</v>
      </c>
      <c r="D151" s="325" t="s">
        <v>601</v>
      </c>
      <c r="E151" s="918" t="s">
        <v>202</v>
      </c>
      <c r="F151" s="918"/>
      <c r="G151" s="918"/>
      <c r="H151" s="918"/>
      <c r="I151" s="918"/>
      <c r="J151" s="919"/>
      <c r="K151" s="331" t="s">
        <v>3</v>
      </c>
      <c r="L151" s="321">
        <v>0.75</v>
      </c>
      <c r="M151" s="321">
        <v>1</v>
      </c>
      <c r="N151" s="930"/>
      <c r="O151" s="931"/>
      <c r="P151" s="116" t="str">
        <f>IF(N151&gt;100,"incorrect entry",IF(N151&gt;=90,M151,IF(N151&gt;=70,L151,"")))</f>
        <v/>
      </c>
      <c r="Q151" s="604"/>
      <c r="R151" s="604"/>
      <c r="S151" s="604"/>
      <c r="T151" s="600" t="str">
        <f>IF(N151&lt;&gt;"",N151,"")</f>
        <v/>
      </c>
      <c r="U151" s="601" t="s">
        <v>197</v>
      </c>
      <c r="V151" s="600" t="str">
        <f>IF(ISNUMBER(P151),P151,"0.00")</f>
        <v>0.00</v>
      </c>
      <c r="W151" s="602"/>
      <c r="X151" s="602"/>
      <c r="Y151" s="603"/>
      <c r="Z151" s="603"/>
    </row>
    <row r="152" spans="1:26" ht="12" customHeight="1" thickBot="1">
      <c r="A152" s="314"/>
      <c r="B152" s="303"/>
      <c r="C152" s="706"/>
      <c r="D152" s="707">
        <v>11.4</v>
      </c>
      <c r="E152" s="914" t="s">
        <v>245</v>
      </c>
      <c r="F152" s="914"/>
      <c r="G152" s="914"/>
      <c r="H152" s="914"/>
      <c r="I152" s="914"/>
      <c r="J152" s="915"/>
      <c r="K152" s="708" t="s">
        <v>246</v>
      </c>
      <c r="L152" s="709">
        <v>1.5</v>
      </c>
      <c r="M152" s="709">
        <v>2</v>
      </c>
      <c r="N152" s="932"/>
      <c r="O152" s="933"/>
      <c r="P152" s="441" t="str">
        <f>IF(N152&gt;100,"incorrect entry",IF(N152&gt;=90,M152,IF(N152&gt;=70,L152,"")))</f>
        <v/>
      </c>
      <c r="Q152" s="604"/>
      <c r="R152" s="604"/>
      <c r="S152" s="604"/>
      <c r="T152" s="600" t="str">
        <f>IF(N152&lt;&gt;"",N152,"")</f>
        <v/>
      </c>
      <c r="U152" s="601" t="s">
        <v>401</v>
      </c>
      <c r="V152" s="600" t="str">
        <f>IF(ISNUMBER(P152),P152,"0.00")</f>
        <v>0.00</v>
      </c>
      <c r="W152" s="602"/>
      <c r="X152" s="602"/>
      <c r="Y152" s="603"/>
      <c r="Z152" s="603"/>
    </row>
    <row r="153" spans="1:26" ht="12" customHeight="1">
      <c r="A153" s="314"/>
      <c r="B153" s="934"/>
      <c r="C153" s="936">
        <v>12</v>
      </c>
      <c r="D153" s="936" t="s">
        <v>1</v>
      </c>
      <c r="E153" s="936"/>
      <c r="F153" s="936"/>
      <c r="G153" s="936"/>
      <c r="H153" s="936"/>
      <c r="I153" s="936"/>
      <c r="J153" s="938"/>
      <c r="K153" s="940" t="s">
        <v>2</v>
      </c>
      <c r="L153" s="942" t="s">
        <v>407</v>
      </c>
      <c r="M153" s="943"/>
      <c r="N153" s="944" t="s">
        <v>584</v>
      </c>
      <c r="O153" s="945"/>
      <c r="P153" s="924" t="s">
        <v>581</v>
      </c>
      <c r="Q153" s="604"/>
      <c r="R153" s="604"/>
      <c r="S153" s="604"/>
      <c r="T153" s="638"/>
      <c r="U153" s="644"/>
      <c r="V153" s="601"/>
      <c r="W153" s="639"/>
      <c r="X153" s="639"/>
      <c r="Y153" s="640"/>
      <c r="Z153" s="640"/>
    </row>
    <row r="154" spans="1:26" ht="18" customHeight="1" thickBot="1">
      <c r="A154" s="314"/>
      <c r="B154" s="935"/>
      <c r="C154" s="937"/>
      <c r="D154" s="937"/>
      <c r="E154" s="937"/>
      <c r="F154" s="937"/>
      <c r="G154" s="937"/>
      <c r="H154" s="937"/>
      <c r="I154" s="937"/>
      <c r="J154" s="939"/>
      <c r="K154" s="941"/>
      <c r="L154" s="779" t="s">
        <v>609</v>
      </c>
      <c r="M154" s="779" t="s">
        <v>610</v>
      </c>
      <c r="N154" s="946"/>
      <c r="O154" s="947"/>
      <c r="P154" s="925"/>
      <c r="Q154" s="604"/>
      <c r="R154" s="604"/>
      <c r="S154" s="645"/>
      <c r="T154" s="638"/>
      <c r="U154" s="601"/>
      <c r="V154" s="601"/>
      <c r="W154" s="639"/>
      <c r="X154" s="639"/>
      <c r="Y154" s="640"/>
      <c r="Z154" s="640"/>
    </row>
    <row r="155" spans="1:26" ht="50.15" customHeight="1">
      <c r="A155" s="314"/>
      <c r="B155" s="780"/>
      <c r="C155" s="781"/>
      <c r="D155" s="662">
        <v>12.1</v>
      </c>
      <c r="E155" s="926" t="s">
        <v>602</v>
      </c>
      <c r="F155" s="926"/>
      <c r="G155" s="926"/>
      <c r="H155" s="926"/>
      <c r="I155" s="926"/>
      <c r="J155" s="927"/>
      <c r="K155" s="720" t="s">
        <v>244</v>
      </c>
      <c r="L155" s="734">
        <v>1</v>
      </c>
      <c r="M155" s="734">
        <v>2</v>
      </c>
      <c r="N155" s="920"/>
      <c r="O155" s="921"/>
      <c r="P155" s="782" t="str">
        <f>IF(N155&gt;100,"incorrect entry",IF(N155&gt;=80,M155,IF(N155&gt;=65,L155,IF(N155&lt;0,"incorrect entry"," "))))</f>
        <v xml:space="preserve"> </v>
      </c>
      <c r="Q155" s="604"/>
      <c r="R155" s="646"/>
      <c r="S155" s="646"/>
      <c r="T155" s="600" t="str">
        <f>IF(O155&lt;&gt;"",O155,"")</f>
        <v/>
      </c>
      <c r="U155" s="601" t="s">
        <v>248</v>
      </c>
      <c r="V155" s="600" t="str">
        <f t="shared" ref="V155:V163" si="10">IF(ISNUMBER(P155),P155,"0.00")</f>
        <v>0.00</v>
      </c>
      <c r="W155" s="602"/>
      <c r="X155" s="602"/>
      <c r="Y155" s="603"/>
      <c r="Z155" s="603"/>
    </row>
    <row r="156" spans="1:26" ht="13.5" customHeight="1">
      <c r="A156" s="314"/>
      <c r="B156" s="323"/>
      <c r="C156" s="324"/>
      <c r="D156" s="325">
        <v>12.2</v>
      </c>
      <c r="E156" s="928" t="s">
        <v>603</v>
      </c>
      <c r="F156" s="928"/>
      <c r="G156" s="928"/>
      <c r="H156" s="928"/>
      <c r="I156" s="928"/>
      <c r="J156" s="929"/>
      <c r="K156" s="386" t="s">
        <v>244</v>
      </c>
      <c r="L156" s="321">
        <v>0.5</v>
      </c>
      <c r="M156" s="321">
        <v>1.5</v>
      </c>
      <c r="N156" s="922"/>
      <c r="O156" s="923"/>
      <c r="P156" s="248" t="str">
        <f t="shared" ref="P156:P163" si="11">IF(N156&gt;100,"incorrect entry",IF(N156&gt;=80,M156,IF(N156&gt;=65,L156,IF(N156&lt;0,"incorrect entry"," "))))</f>
        <v xml:space="preserve"> </v>
      </c>
      <c r="Q156" s="604"/>
      <c r="R156" s="646"/>
      <c r="S156" s="646"/>
      <c r="T156" s="600"/>
      <c r="U156" s="601" t="s">
        <v>310</v>
      </c>
      <c r="V156" s="600" t="str">
        <f t="shared" si="10"/>
        <v>0.00</v>
      </c>
      <c r="W156" s="602"/>
      <c r="X156" s="602"/>
      <c r="Y156" s="603"/>
      <c r="Z156" s="603"/>
    </row>
    <row r="157" spans="1:26" s="455" customFormat="1" ht="13.5" customHeight="1">
      <c r="A157" s="450"/>
      <c r="B157" s="451"/>
      <c r="C157" s="452"/>
      <c r="D157" s="453">
        <v>12.3</v>
      </c>
      <c r="E157" s="928" t="s">
        <v>604</v>
      </c>
      <c r="F157" s="928"/>
      <c r="G157" s="928"/>
      <c r="H157" s="928"/>
      <c r="I157" s="928"/>
      <c r="J157" s="929"/>
      <c r="K157" s="454" t="s">
        <v>244</v>
      </c>
      <c r="L157" s="321">
        <v>0.5</v>
      </c>
      <c r="M157" s="321">
        <v>1</v>
      </c>
      <c r="N157" s="922"/>
      <c r="O157" s="923"/>
      <c r="P157" s="248" t="str">
        <f t="shared" si="11"/>
        <v xml:space="preserve"> </v>
      </c>
      <c r="Q157" s="649"/>
      <c r="R157" s="650"/>
      <c r="S157" s="650"/>
      <c r="T157" s="607" t="str">
        <f>IF(O157&lt;&gt;"",O157,"")</f>
        <v/>
      </c>
      <c r="U157" s="608" t="s">
        <v>311</v>
      </c>
      <c r="V157" s="607" t="str">
        <f t="shared" si="10"/>
        <v>0.00</v>
      </c>
      <c r="W157" s="651"/>
      <c r="X157" s="651"/>
      <c r="Y157" s="652"/>
      <c r="Z157" s="652"/>
    </row>
    <row r="158" spans="1:26" s="455" customFormat="1" ht="27" customHeight="1">
      <c r="A158" s="450"/>
      <c r="B158" s="451"/>
      <c r="C158" s="452"/>
      <c r="D158" s="320">
        <v>12.4</v>
      </c>
      <c r="E158" s="928" t="s">
        <v>605</v>
      </c>
      <c r="F158" s="928"/>
      <c r="G158" s="928"/>
      <c r="H158" s="928"/>
      <c r="I158" s="928"/>
      <c r="J158" s="929"/>
      <c r="K158" s="454" t="s">
        <v>244</v>
      </c>
      <c r="L158" s="321">
        <v>1</v>
      </c>
      <c r="M158" s="321">
        <v>2</v>
      </c>
      <c r="N158" s="922"/>
      <c r="O158" s="923"/>
      <c r="P158" s="248" t="str">
        <f>IF(N158&gt;100,"incorrect entry",IF(N158&gt;=80,M158,IF(N158&gt;=65,L158,IF(N158&lt;0,"incorrect entry"," "))))</f>
        <v xml:space="preserve"> </v>
      </c>
      <c r="Q158" s="649"/>
      <c r="R158" s="650"/>
      <c r="S158" s="650"/>
      <c r="T158" s="607"/>
      <c r="U158" s="608" t="s">
        <v>312</v>
      </c>
      <c r="V158" s="607" t="str">
        <f t="shared" si="10"/>
        <v>0.00</v>
      </c>
      <c r="W158" s="651"/>
      <c r="X158" s="651"/>
      <c r="Y158" s="652"/>
      <c r="Z158" s="652"/>
    </row>
    <row r="159" spans="1:26" ht="27" customHeight="1">
      <c r="A159" s="314"/>
      <c r="B159" s="323"/>
      <c r="C159" s="324"/>
      <c r="D159" s="320">
        <v>12.5</v>
      </c>
      <c r="E159" s="918" t="s">
        <v>606</v>
      </c>
      <c r="F159" s="918"/>
      <c r="G159" s="918"/>
      <c r="H159" s="918"/>
      <c r="I159" s="918"/>
      <c r="J159" s="919"/>
      <c r="K159" s="386" t="s">
        <v>244</v>
      </c>
      <c r="L159" s="321">
        <v>1</v>
      </c>
      <c r="M159" s="321">
        <v>2</v>
      </c>
      <c r="N159" s="922"/>
      <c r="O159" s="923"/>
      <c r="P159" s="248" t="str">
        <f t="shared" si="11"/>
        <v xml:space="preserve"> </v>
      </c>
      <c r="R159" s="646"/>
      <c r="S159" s="646"/>
      <c r="T159" s="600"/>
      <c r="U159" s="601" t="s">
        <v>313</v>
      </c>
      <c r="V159" s="600" t="str">
        <f t="shared" si="10"/>
        <v>0.00</v>
      </c>
      <c r="W159" s="602"/>
      <c r="X159" s="602"/>
      <c r="Y159" s="603"/>
      <c r="Z159" s="603"/>
    </row>
    <row r="160" spans="1:26" ht="24" customHeight="1">
      <c r="A160" s="314"/>
      <c r="B160" s="323"/>
      <c r="C160" s="324"/>
      <c r="D160" s="320">
        <v>12.6</v>
      </c>
      <c r="E160" s="918" t="s">
        <v>462</v>
      </c>
      <c r="F160" s="918"/>
      <c r="G160" s="918"/>
      <c r="H160" s="918"/>
      <c r="I160" s="918"/>
      <c r="J160" s="919"/>
      <c r="K160" s="386" t="s">
        <v>244</v>
      </c>
      <c r="L160" s="321">
        <v>2</v>
      </c>
      <c r="M160" s="321">
        <v>4</v>
      </c>
      <c r="N160" s="920"/>
      <c r="O160" s="921"/>
      <c r="P160" s="248" t="str">
        <f t="shared" si="11"/>
        <v xml:space="preserve"> </v>
      </c>
      <c r="Q160" s="604"/>
      <c r="R160" s="646"/>
      <c r="S160" s="646"/>
      <c r="T160" s="600"/>
      <c r="U160" s="601" t="s">
        <v>314</v>
      </c>
      <c r="V160" s="600" t="str">
        <f t="shared" si="10"/>
        <v>0.00</v>
      </c>
      <c r="W160" s="602"/>
      <c r="X160" s="602"/>
      <c r="Y160" s="603"/>
      <c r="Z160" s="603"/>
    </row>
    <row r="161" spans="1:26" ht="24" customHeight="1">
      <c r="A161" s="314"/>
      <c r="B161" s="323"/>
      <c r="C161" s="324"/>
      <c r="D161" s="320">
        <v>12.7</v>
      </c>
      <c r="E161" s="918" t="s">
        <v>463</v>
      </c>
      <c r="F161" s="918"/>
      <c r="G161" s="918"/>
      <c r="H161" s="918"/>
      <c r="I161" s="918"/>
      <c r="J161" s="919"/>
      <c r="K161" s="386" t="s">
        <v>244</v>
      </c>
      <c r="L161" s="321">
        <v>1.5</v>
      </c>
      <c r="M161" s="321">
        <v>3</v>
      </c>
      <c r="N161" s="922"/>
      <c r="O161" s="923"/>
      <c r="P161" s="248" t="str">
        <f t="shared" si="11"/>
        <v xml:space="preserve"> </v>
      </c>
      <c r="Q161" s="604"/>
      <c r="R161" s="646"/>
      <c r="S161" s="646"/>
      <c r="T161" s="600"/>
      <c r="U161" s="601" t="s">
        <v>315</v>
      </c>
      <c r="V161" s="600" t="str">
        <f t="shared" si="10"/>
        <v>0.00</v>
      </c>
      <c r="W161" s="602"/>
      <c r="X161" s="602"/>
      <c r="Y161" s="603"/>
      <c r="Z161" s="603"/>
    </row>
    <row r="162" spans="1:26" ht="24" customHeight="1">
      <c r="A162" s="314"/>
      <c r="B162" s="323"/>
      <c r="C162" s="324"/>
      <c r="D162" s="320">
        <v>12.8</v>
      </c>
      <c r="E162" s="918" t="s">
        <v>607</v>
      </c>
      <c r="F162" s="918"/>
      <c r="G162" s="918"/>
      <c r="H162" s="918"/>
      <c r="I162" s="918"/>
      <c r="J162" s="919"/>
      <c r="K162" s="386" t="s">
        <v>244</v>
      </c>
      <c r="L162" s="386"/>
      <c r="M162" s="321">
        <v>0.5</v>
      </c>
      <c r="N162" s="922"/>
      <c r="O162" s="923"/>
      <c r="P162" s="248" t="str">
        <f>IF(N162&gt;100,"incorrect entry",IF(N162&gt;=80,M162,IF(N162&gt;=65,L162,IF(N162&lt;0,"incorrect entry"," "))))</f>
        <v xml:space="preserve"> </v>
      </c>
      <c r="Q162" s="604"/>
      <c r="R162" s="646"/>
      <c r="S162" s="646"/>
      <c r="T162" s="600"/>
      <c r="U162" s="601" t="s">
        <v>316</v>
      </c>
      <c r="V162" s="600" t="str">
        <f t="shared" si="10"/>
        <v>0.00</v>
      </c>
      <c r="W162" s="602"/>
      <c r="X162" s="602"/>
      <c r="Y162" s="603"/>
      <c r="Z162" s="603"/>
    </row>
    <row r="163" spans="1:26" ht="12" customHeight="1" thickBot="1">
      <c r="A163" s="314"/>
      <c r="B163" s="710"/>
      <c r="C163" s="706"/>
      <c r="D163" s="570">
        <v>12.9</v>
      </c>
      <c r="E163" s="914" t="s">
        <v>608</v>
      </c>
      <c r="F163" s="914"/>
      <c r="G163" s="914"/>
      <c r="H163" s="914"/>
      <c r="I163" s="914"/>
      <c r="J163" s="915"/>
      <c r="K163" s="410" t="s">
        <v>244</v>
      </c>
      <c r="L163" s="410"/>
      <c r="M163" s="709">
        <v>1</v>
      </c>
      <c r="N163" s="916"/>
      <c r="O163" s="917"/>
      <c r="P163" s="468" t="str">
        <f t="shared" si="11"/>
        <v xml:space="preserve"> </v>
      </c>
      <c r="Q163" s="604"/>
      <c r="R163" s="646"/>
      <c r="S163" s="646"/>
      <c r="T163" s="600"/>
      <c r="U163" s="601" t="s">
        <v>317</v>
      </c>
      <c r="V163" s="600" t="str">
        <f t="shared" si="10"/>
        <v>0.00</v>
      </c>
      <c r="W163" s="602"/>
      <c r="X163" s="602"/>
      <c r="Y163" s="603"/>
      <c r="Z163" s="603"/>
    </row>
    <row r="164" spans="1:26" s="59" customFormat="1" ht="18" customHeight="1" thickBot="1">
      <c r="B164" s="60"/>
      <c r="C164" s="805">
        <v>13</v>
      </c>
      <c r="D164" s="1306" t="s">
        <v>613</v>
      </c>
      <c r="E164" s="1306"/>
      <c r="F164" s="1306"/>
      <c r="G164" s="1306"/>
      <c r="H164" s="1306"/>
      <c r="I164" s="1306"/>
      <c r="J164" s="1306"/>
      <c r="K164" s="1306"/>
      <c r="L164" s="806"/>
      <c r="M164" s="973"/>
      <c r="N164" s="973"/>
      <c r="O164" s="973"/>
      <c r="P164" s="807"/>
      <c r="Q164" s="587"/>
      <c r="R164" s="588"/>
      <c r="S164" s="622"/>
      <c r="T164" s="590"/>
      <c r="U164" s="591"/>
      <c r="V164" s="592"/>
      <c r="W164" s="592"/>
      <c r="X164" s="593"/>
      <c r="Y164" s="592"/>
      <c r="Z164" s="592"/>
    </row>
    <row r="165" spans="1:26" s="7" customFormat="1" ht="13.5" customHeight="1">
      <c r="A165" s="294"/>
      <c r="B165" s="571"/>
      <c r="C165" s="572"/>
      <c r="D165" s="662">
        <v>13.1</v>
      </c>
      <c r="E165" s="977"/>
      <c r="F165" s="978"/>
      <c r="G165" s="978"/>
      <c r="H165" s="979"/>
      <c r="I165" s="979"/>
      <c r="J165" s="979"/>
      <c r="K165" s="803" t="s">
        <v>244</v>
      </c>
      <c r="L165" s="711"/>
      <c r="M165" s="804"/>
      <c r="N165" s="1307"/>
      <c r="O165" s="1308"/>
      <c r="P165" s="442" t="str">
        <f>IF(N165&gt;100,"incorrect entry",IF(N165&gt;=80,M165,IF(N165&gt;=65,L165,IF(N165&lt;0,"incorrect entry"," "))))</f>
        <v xml:space="preserve"> </v>
      </c>
      <c r="Q165" s="599"/>
      <c r="R165" s="599"/>
      <c r="S165" s="589"/>
      <c r="T165" s="600" t="str">
        <f>IF(N165&lt;&gt;"",N165,"")</f>
        <v/>
      </c>
      <c r="U165" s="601"/>
      <c r="V165" s="602"/>
      <c r="W165" s="602"/>
      <c r="X165" s="602"/>
      <c r="Y165" s="603"/>
      <c r="Z165" s="603"/>
    </row>
    <row r="166" spans="1:26" s="7" customFormat="1" ht="13.5" customHeight="1">
      <c r="A166" s="294"/>
      <c r="B166" s="295"/>
      <c r="C166" s="296"/>
      <c r="D166" s="320">
        <v>13.2</v>
      </c>
      <c r="E166" s="974"/>
      <c r="F166" s="975"/>
      <c r="G166" s="975"/>
      <c r="H166" s="976"/>
      <c r="I166" s="976"/>
      <c r="J166" s="976"/>
      <c r="K166" s="332" t="s">
        <v>244</v>
      </c>
      <c r="L166" s="712"/>
      <c r="M166" s="713"/>
      <c r="N166" s="1309"/>
      <c r="O166" s="1310"/>
      <c r="P166" s="442" t="str">
        <f>IF(N166&gt;100,"incorrect entry",IF(N166&gt;=80,M166,IF(N166&gt;=65,L166,IF(N166&lt;0,"incorrect entry"," "))))</f>
        <v xml:space="preserve"> </v>
      </c>
      <c r="Q166" s="599"/>
      <c r="R166" s="599"/>
      <c r="S166" s="589"/>
      <c r="T166" s="600" t="str">
        <f>IF(N166&lt;&gt;"",N166,"")</f>
        <v/>
      </c>
      <c r="U166" s="601" t="s">
        <v>392</v>
      </c>
      <c r="V166" s="602"/>
      <c r="W166" s="602"/>
      <c r="X166" s="602"/>
      <c r="Y166" s="603"/>
      <c r="Z166" s="603"/>
    </row>
    <row r="167" spans="1:26" s="7" customFormat="1" ht="12" customHeight="1" thickBot="1">
      <c r="A167" s="294"/>
      <c r="B167" s="303"/>
      <c r="C167" s="562"/>
      <c r="D167" s="320">
        <v>13.3</v>
      </c>
      <c r="E167" s="1198"/>
      <c r="F167" s="1199"/>
      <c r="G167" s="1199"/>
      <c r="H167" s="1200"/>
      <c r="I167" s="1200"/>
      <c r="J167" s="1200"/>
      <c r="K167" s="409" t="s">
        <v>244</v>
      </c>
      <c r="L167" s="714"/>
      <c r="M167" s="715"/>
      <c r="N167" s="1311"/>
      <c r="O167" s="1312"/>
      <c r="P167" s="442" t="str">
        <f>IF(N167&gt;100,"incorrect entry",IF(N167&gt;=80,M167,IF(N167&gt;=65,L167,IF(N167&lt;0,"incorrect entry"," "))))</f>
        <v xml:space="preserve"> </v>
      </c>
      <c r="Q167" s="599"/>
      <c r="R167" s="599"/>
      <c r="S167" s="589"/>
      <c r="T167" s="600" t="str">
        <f>IF(N167&lt;&gt;"",N167,"")</f>
        <v/>
      </c>
      <c r="U167" s="601" t="s">
        <v>393</v>
      </c>
      <c r="V167" s="602"/>
      <c r="W167" s="602"/>
      <c r="X167" s="602"/>
      <c r="Y167" s="603"/>
      <c r="Z167" s="603"/>
    </row>
    <row r="168" spans="1:26" ht="18" hidden="1" customHeight="1">
      <c r="A168" s="314"/>
      <c r="B168" s="319"/>
      <c r="C168" s="322">
        <v>10</v>
      </c>
      <c r="D168" s="1201" t="s">
        <v>241</v>
      </c>
      <c r="E168" s="1201"/>
      <c r="F168" s="1201"/>
      <c r="G168" s="1201"/>
      <c r="H168" s="1201"/>
      <c r="I168" s="1201"/>
      <c r="J168" s="1201"/>
      <c r="K168" s="1201"/>
      <c r="L168" s="1201"/>
      <c r="M168" s="1201"/>
      <c r="N168" s="1201"/>
      <c r="O168" s="1201"/>
      <c r="P168" s="1202"/>
      <c r="Q168" s="604"/>
      <c r="R168" s="604"/>
      <c r="S168" s="631"/>
      <c r="T168" s="600"/>
      <c r="U168" s="601"/>
      <c r="V168" s="612"/>
      <c r="W168" s="612"/>
      <c r="X168" s="612"/>
      <c r="Y168" s="613"/>
      <c r="Z168" s="613"/>
    </row>
    <row r="169" spans="1:26" ht="16" hidden="1" customHeight="1">
      <c r="A169" s="314"/>
      <c r="B169" s="295"/>
      <c r="C169" s="302"/>
      <c r="D169" s="320">
        <v>8.1</v>
      </c>
      <c r="E169" s="952" t="s">
        <v>273</v>
      </c>
      <c r="F169" s="952"/>
      <c r="G169" s="952"/>
      <c r="H169" s="952"/>
      <c r="I169" s="953"/>
      <c r="J169" s="321">
        <v>0.15</v>
      </c>
      <c r="K169" s="950"/>
      <c r="L169" s="951"/>
      <c r="M169" s="1203"/>
      <c r="N169" s="1204"/>
      <c r="O169" s="467" t="str">
        <f>IF(OR(K169&lt;0,M169&lt;0), "Error", IF(OR(AND(K169=0,M169=0),K169=" ",M169=" "), " ", (K169+M169)/($K$129+$M$129)))</f>
        <v xml:space="preserve"> </v>
      </c>
      <c r="P169" s="116" t="str">
        <f>IF(OR(K169&lt;0,M169&lt;0), "Error", IF(OR(AND(K169=0,M169=0),K169=" ",M169=" "), " ", (K169+M169)/($K$129+$M$129)*J169*40))</f>
        <v xml:space="preserve"> </v>
      </c>
      <c r="Q169" s="604"/>
      <c r="R169" s="604"/>
      <c r="S169" s="611"/>
      <c r="T169" s="600" t="str">
        <f>IF(N169&lt;&gt;"",N169,"")</f>
        <v/>
      </c>
      <c r="U169" s="601" t="s">
        <v>397</v>
      </c>
      <c r="V169" s="634"/>
      <c r="W169" s="612"/>
      <c r="X169" s="612"/>
      <c r="Y169" s="612"/>
      <c r="Z169" s="612"/>
    </row>
    <row r="170" spans="1:26" ht="16" hidden="1" customHeight="1" thickBot="1">
      <c r="A170" s="314"/>
      <c r="B170" s="295"/>
      <c r="C170" s="302"/>
      <c r="D170" s="320">
        <v>8.1999999999999993</v>
      </c>
      <c r="E170" s="1061" t="s">
        <v>274</v>
      </c>
      <c r="F170" s="1061"/>
      <c r="G170" s="1061"/>
      <c r="H170" s="1061"/>
      <c r="I170" s="1061"/>
      <c r="J170" s="321">
        <v>0.1</v>
      </c>
      <c r="K170" s="950"/>
      <c r="L170" s="951"/>
      <c r="M170" s="971"/>
      <c r="N170" s="972"/>
      <c r="O170" s="467" t="str">
        <f>IF(OR(K170&lt;0,M170&lt;0), "Error", IF(OR(AND(K170=0,M170=0),K170=" ",M170=" "), " ", (K170+M170)/($K$129+$M$129)))</f>
        <v xml:space="preserve"> </v>
      </c>
      <c r="P170" s="116" t="str">
        <f>IF(OR(K170&lt;0,M170&lt;0), "Error", IF(OR(AND(K170=0,M170=0),K170=" ",M170=" "), " ", (K170+M170)/($K$129+$M$129)*J170*40))</f>
        <v xml:space="preserve"> </v>
      </c>
      <c r="Q170" s="604"/>
      <c r="R170" s="604"/>
      <c r="S170" s="611"/>
      <c r="T170" s="600" t="str">
        <f>IF(N170&lt;&gt;"",N170,"")</f>
        <v/>
      </c>
      <c r="U170" s="601" t="s">
        <v>398</v>
      </c>
      <c r="V170" s="634"/>
      <c r="W170" s="612"/>
      <c r="X170" s="612"/>
      <c r="Y170" s="612"/>
      <c r="Z170" s="612"/>
    </row>
    <row r="171" spans="1:26" ht="27" customHeight="1" thickBot="1">
      <c r="A171" s="314"/>
      <c r="B171" s="996" t="s">
        <v>614</v>
      </c>
      <c r="C171" s="997"/>
      <c r="D171" s="997"/>
      <c r="E171" s="997"/>
      <c r="F171" s="997"/>
      <c r="G171" s="997"/>
      <c r="H171" s="997"/>
      <c r="I171" s="997"/>
      <c r="J171" s="997"/>
      <c r="K171" s="997"/>
      <c r="L171" s="997"/>
      <c r="M171" s="997"/>
      <c r="N171" s="997"/>
      <c r="O171" s="998"/>
      <c r="P171" s="383">
        <f>IF(SUM(P139:P145,P148:P152,P155:P163,P165:P167)&gt;5,5,(SUM(P139:P145,P148:P152,P155:P163,P165:P167)))</f>
        <v>0</v>
      </c>
      <c r="Q171" s="604"/>
      <c r="R171" s="604"/>
      <c r="S171" s="604"/>
      <c r="T171" s="638"/>
      <c r="U171" s="596"/>
      <c r="V171" s="639"/>
      <c r="W171" s="639"/>
      <c r="X171" s="639"/>
      <c r="Y171" s="640"/>
      <c r="Z171" s="640"/>
    </row>
    <row r="172" spans="1:26" ht="27" hidden="1" customHeight="1" thickBot="1">
      <c r="A172" s="314"/>
      <c r="B172" s="996" t="s">
        <v>403</v>
      </c>
      <c r="C172" s="997"/>
      <c r="D172" s="997"/>
      <c r="E172" s="997"/>
      <c r="F172" s="997"/>
      <c r="G172" s="997"/>
      <c r="H172" s="997"/>
      <c r="I172" s="997"/>
      <c r="J172" s="997"/>
      <c r="K172" s="997"/>
      <c r="L172" s="997"/>
      <c r="M172" s="997"/>
      <c r="N172" s="997"/>
      <c r="O172" s="998"/>
      <c r="P172" s="383">
        <f>IF((P131+P171)&gt;40,40,(P131+P171))</f>
        <v>0</v>
      </c>
      <c r="Q172" s="604"/>
      <c r="R172" s="604"/>
      <c r="S172" s="604"/>
      <c r="T172" s="638"/>
      <c r="U172" s="596"/>
      <c r="V172" s="639"/>
      <c r="W172" s="639"/>
      <c r="X172" s="639"/>
      <c r="Y172" s="640"/>
      <c r="Z172" s="640"/>
    </row>
    <row r="173" spans="1:26" ht="54" hidden="1" customHeight="1">
      <c r="A173" s="314"/>
      <c r="B173" s="319"/>
      <c r="C173" s="322">
        <v>9</v>
      </c>
      <c r="D173" s="322" t="s">
        <v>275</v>
      </c>
      <c r="E173" s="326"/>
      <c r="F173" s="326"/>
      <c r="G173" s="326"/>
      <c r="H173" s="326"/>
      <c r="I173" s="326"/>
      <c r="J173" s="437" t="s">
        <v>276</v>
      </c>
      <c r="K173" s="437" t="s">
        <v>409</v>
      </c>
      <c r="L173" s="942" t="s">
        <v>277</v>
      </c>
      <c r="M173" s="943"/>
      <c r="N173" s="1250" t="s">
        <v>448</v>
      </c>
      <c r="O173" s="1251"/>
      <c r="P173" s="438" t="s">
        <v>242</v>
      </c>
      <c r="Q173" s="604"/>
      <c r="R173" s="604"/>
      <c r="S173" s="631"/>
      <c r="T173" s="600"/>
      <c r="U173" s="601"/>
      <c r="V173" s="612"/>
      <c r="W173" s="612"/>
      <c r="X173" s="612"/>
      <c r="Y173" s="613"/>
      <c r="Z173" s="613"/>
    </row>
    <row r="174" spans="1:26" ht="16" hidden="1" customHeight="1">
      <c r="A174" s="314"/>
      <c r="B174" s="295"/>
      <c r="C174" s="302"/>
      <c r="D174" s="320">
        <v>9.1</v>
      </c>
      <c r="E174" s="952" t="s">
        <v>278</v>
      </c>
      <c r="F174" s="952"/>
      <c r="G174" s="952"/>
      <c r="H174" s="952"/>
      <c r="I174" s="953"/>
      <c r="J174" s="404" t="s">
        <v>279</v>
      </c>
      <c r="K174" s="125"/>
      <c r="L174" s="930"/>
      <c r="M174" s="931"/>
      <c r="N174" s="1252" t="s">
        <v>244</v>
      </c>
      <c r="O174" s="1253"/>
      <c r="P174" s="116" t="str">
        <f>IF(OR(J198="",J198&lt;0), "",IF(J198=0,2,IF(J198&lt;10,1.5,IF(J198&lt;15,1,IF(J198&lt;20,0.5,0)))))</f>
        <v/>
      </c>
      <c r="Q174" s="604"/>
      <c r="R174" s="604"/>
      <c r="S174" s="611"/>
      <c r="T174" s="600" t="str">
        <f>IF(N174&lt;&gt;"",N174,"")</f>
        <v>N.A</v>
      </c>
      <c r="U174" s="601" t="s">
        <v>399</v>
      </c>
      <c r="V174" s="634"/>
      <c r="W174" s="612"/>
      <c r="X174" s="612"/>
      <c r="Y174" s="612"/>
      <c r="Z174" s="612"/>
    </row>
    <row r="175" spans="1:26" ht="16" hidden="1" customHeight="1" thickBot="1">
      <c r="A175" s="314"/>
      <c r="B175" s="295"/>
      <c r="C175" s="302"/>
      <c r="D175" s="320">
        <v>9.1999999999999993</v>
      </c>
      <c r="E175" s="1061" t="s">
        <v>280</v>
      </c>
      <c r="F175" s="1061"/>
      <c r="G175" s="1061"/>
      <c r="H175" s="1061"/>
      <c r="I175" s="1061"/>
      <c r="J175" s="404" t="s">
        <v>281</v>
      </c>
      <c r="K175" s="449" t="s">
        <v>244</v>
      </c>
      <c r="L175" s="932"/>
      <c r="M175" s="933"/>
      <c r="N175" s="932"/>
      <c r="O175" s="933"/>
      <c r="P175" s="116" t="str">
        <f ca="1">IF(OR(J206="",K206=""), " ",IF(J206=0,3,INDIRECT(J206&amp;K206)))</f>
        <v xml:space="preserve"> </v>
      </c>
      <c r="Q175" s="604"/>
      <c r="R175" s="604"/>
      <c r="S175" s="611"/>
      <c r="T175" s="600" t="str">
        <f>IF(N175&lt;&gt;"",N175,"")</f>
        <v/>
      </c>
      <c r="U175" s="601" t="s">
        <v>400</v>
      </c>
      <c r="V175" s="634"/>
      <c r="W175" s="612"/>
      <c r="X175" s="612"/>
      <c r="Y175" s="612"/>
      <c r="Z175" s="612"/>
    </row>
    <row r="176" spans="1:26" ht="27" hidden="1" customHeight="1" thickBot="1">
      <c r="A176" s="314"/>
      <c r="B176" s="996" t="s">
        <v>413</v>
      </c>
      <c r="C176" s="997"/>
      <c r="D176" s="997"/>
      <c r="E176" s="997"/>
      <c r="F176" s="997"/>
      <c r="G176" s="997"/>
      <c r="H176" s="997"/>
      <c r="I176" s="997"/>
      <c r="J176" s="997"/>
      <c r="K176" s="997"/>
      <c r="L176" s="997"/>
      <c r="M176" s="997"/>
      <c r="N176" s="997"/>
      <c r="O176" s="998"/>
      <c r="P176" s="383">
        <f ca="1">IF(SUM(P174:P175)&gt;5,5,(SUM(P174:P175)))</f>
        <v>0</v>
      </c>
      <c r="Q176" s="604"/>
      <c r="R176" s="604"/>
      <c r="S176" s="604"/>
      <c r="T176" s="638"/>
      <c r="U176" s="596"/>
      <c r="V176" s="639"/>
      <c r="W176" s="639"/>
      <c r="X176" s="639"/>
      <c r="Y176" s="640"/>
      <c r="Z176" s="640"/>
    </row>
    <row r="177" spans="1:26" ht="30" customHeight="1" thickBot="1">
      <c r="A177" s="314"/>
      <c r="B177" s="808"/>
      <c r="C177" s="809">
        <v>14</v>
      </c>
      <c r="D177" s="1262" t="s">
        <v>615</v>
      </c>
      <c r="E177" s="1262"/>
      <c r="F177" s="1262"/>
      <c r="G177" s="1262"/>
      <c r="H177" s="1262"/>
      <c r="I177" s="1262"/>
      <c r="J177" s="1263"/>
      <c r="K177" s="732" t="s">
        <v>2</v>
      </c>
      <c r="L177" s="1264" t="s">
        <v>143</v>
      </c>
      <c r="M177" s="1264"/>
      <c r="N177" s="1264"/>
      <c r="O177" s="1264"/>
      <c r="P177" s="810" t="s">
        <v>581</v>
      </c>
      <c r="Q177" s="604"/>
      <c r="R177" s="646"/>
      <c r="S177" s="646"/>
      <c r="T177" s="638"/>
      <c r="U177" s="644"/>
      <c r="V177" s="600"/>
      <c r="W177" s="639"/>
      <c r="X177" s="639"/>
      <c r="Y177" s="640"/>
      <c r="Z177" s="640"/>
    </row>
    <row r="178" spans="1:26" ht="6" hidden="1" customHeight="1">
      <c r="A178" s="314"/>
      <c r="B178" s="717"/>
      <c r="C178" s="717"/>
      <c r="D178" s="717"/>
      <c r="E178" s="717"/>
      <c r="F178" s="717"/>
      <c r="G178" s="717"/>
      <c r="H178" s="717"/>
      <c r="I178" s="717"/>
      <c r="J178" s="718"/>
      <c r="K178" s="719"/>
      <c r="L178" s="716"/>
      <c r="M178" s="716"/>
      <c r="N178" s="716"/>
      <c r="O178" s="716"/>
      <c r="P178" s="716"/>
      <c r="Q178" s="604"/>
      <c r="R178" s="646"/>
      <c r="S178" s="647"/>
      <c r="T178" s="638"/>
      <c r="U178" s="601"/>
      <c r="V178" s="600" t="str">
        <f>IF(ISNUMBER(P178),P178,"0.00")</f>
        <v>0.00</v>
      </c>
      <c r="W178" s="639"/>
      <c r="X178" s="639"/>
      <c r="Y178" s="640"/>
      <c r="Z178" s="640"/>
    </row>
    <row r="179" spans="1:26" ht="12" customHeight="1" thickBot="1">
      <c r="A179" s="314"/>
      <c r="B179" s="721"/>
      <c r="C179" s="722"/>
      <c r="D179" s="318" t="s">
        <v>203</v>
      </c>
      <c r="E179" s="1009" t="s">
        <v>144</v>
      </c>
      <c r="F179" s="1009"/>
      <c r="G179" s="1009"/>
      <c r="H179" s="1009"/>
      <c r="I179" s="1009"/>
      <c r="J179" s="1010"/>
      <c r="K179" s="723" t="s">
        <v>244</v>
      </c>
      <c r="L179" s="1011">
        <v>-1</v>
      </c>
      <c r="M179" s="1012"/>
      <c r="N179" s="1012"/>
      <c r="O179" s="1013"/>
      <c r="P179" s="724"/>
      <c r="Q179" s="604"/>
      <c r="R179" s="646"/>
      <c r="S179" s="646"/>
      <c r="T179" s="600" t="str">
        <f>IF(P179&lt;&gt;"",P179,"")</f>
        <v/>
      </c>
      <c r="U179" s="601" t="s">
        <v>203</v>
      </c>
      <c r="V179" s="600" t="str">
        <f>IF(ISNUMBER(P179),P179,"0.00")</f>
        <v>0.00</v>
      </c>
      <c r="W179" s="602"/>
      <c r="X179" s="602"/>
      <c r="Y179" s="603"/>
      <c r="Z179" s="603"/>
    </row>
    <row r="180" spans="1:26" ht="42.75" customHeight="1" thickBot="1">
      <c r="A180" s="314"/>
      <c r="B180" s="728"/>
      <c r="C180" s="729"/>
      <c r="D180" s="730"/>
      <c r="E180" s="1014"/>
      <c r="F180" s="1014"/>
      <c r="G180" s="1014"/>
      <c r="H180" s="1014"/>
      <c r="I180" s="1014"/>
      <c r="J180" s="1015"/>
      <c r="K180" s="731"/>
      <c r="L180" s="1016" t="s">
        <v>407</v>
      </c>
      <c r="M180" s="1017"/>
      <c r="N180" s="732" t="s">
        <v>320</v>
      </c>
      <c r="O180" s="732" t="s">
        <v>321</v>
      </c>
      <c r="P180" s="733"/>
      <c r="Q180" s="604"/>
      <c r="R180" s="646"/>
      <c r="S180" s="646"/>
      <c r="T180" s="600" t="str">
        <f>IF(P180&lt;&gt;"",P180,"")</f>
        <v/>
      </c>
      <c r="U180" s="601"/>
      <c r="V180" s="600"/>
      <c r="W180" s="602"/>
      <c r="X180" s="602"/>
      <c r="Y180" s="603"/>
      <c r="Z180" s="603"/>
    </row>
    <row r="181" spans="1:26" ht="15" customHeight="1">
      <c r="A181" s="314"/>
      <c r="B181" s="1022"/>
      <c r="C181" s="1027"/>
      <c r="D181" s="1265" t="s">
        <v>322</v>
      </c>
      <c r="E181" s="1062" t="s">
        <v>323</v>
      </c>
      <c r="F181" s="1062"/>
      <c r="G181" s="1062"/>
      <c r="H181" s="1062"/>
      <c r="I181" s="1062"/>
      <c r="J181" s="1062"/>
      <c r="K181" s="407" t="s">
        <v>244</v>
      </c>
      <c r="L181" s="1018" t="s">
        <v>324</v>
      </c>
      <c r="M181" s="1019"/>
      <c r="N181" s="735">
        <v>-1</v>
      </c>
      <c r="O181" s="436"/>
      <c r="P181" s="563" t="str">
        <f t="shared" ref="P181:P188" si="12">IF(O181=0," ",IF(O181&lt;0,"Error",N181 * O181))</f>
        <v xml:space="preserve"> </v>
      </c>
      <c r="Q181" s="604"/>
      <c r="R181" s="646"/>
      <c r="S181" s="646"/>
      <c r="T181" s="600"/>
      <c r="U181" s="601" t="s">
        <v>322</v>
      </c>
      <c r="V181" s="600" t="str">
        <f t="shared" ref="V181:V189" si="13">IF(ISNUMBER(P181),P181,"0.00")</f>
        <v>0.00</v>
      </c>
      <c r="W181" s="602"/>
      <c r="X181" s="602"/>
      <c r="Y181" s="603"/>
      <c r="Z181" s="603"/>
    </row>
    <row r="182" spans="1:26" ht="15" customHeight="1">
      <c r="A182" s="314"/>
      <c r="B182" s="1032"/>
      <c r="C182" s="1029"/>
      <c r="D182" s="1266"/>
      <c r="E182" s="1063"/>
      <c r="F182" s="1063"/>
      <c r="G182" s="1063"/>
      <c r="H182" s="1063"/>
      <c r="I182" s="1063"/>
      <c r="J182" s="1064"/>
      <c r="K182" s="408" t="s">
        <v>244</v>
      </c>
      <c r="L182" s="1254" t="s">
        <v>325</v>
      </c>
      <c r="M182" s="1255"/>
      <c r="N182" s="321">
        <v>-1.5</v>
      </c>
      <c r="O182" s="434"/>
      <c r="P182" s="116" t="str">
        <f t="shared" si="12"/>
        <v xml:space="preserve"> </v>
      </c>
      <c r="Q182" s="604"/>
      <c r="R182" s="646"/>
      <c r="S182" s="646"/>
      <c r="T182" s="600" t="str">
        <f>IF(P182&lt;&gt;"",P182,"")</f>
        <v xml:space="preserve"> </v>
      </c>
      <c r="U182" s="601" t="s">
        <v>322</v>
      </c>
      <c r="V182" s="600" t="str">
        <f t="shared" si="13"/>
        <v>0.00</v>
      </c>
      <c r="W182" s="602"/>
      <c r="X182" s="602"/>
      <c r="Y182" s="603"/>
      <c r="Z182" s="603"/>
    </row>
    <row r="183" spans="1:26" ht="15" customHeight="1" thickBot="1">
      <c r="A183" s="314"/>
      <c r="B183" s="1023"/>
      <c r="C183" s="1028"/>
      <c r="D183" s="1267"/>
      <c r="E183" s="1061"/>
      <c r="F183" s="1061"/>
      <c r="G183" s="1061"/>
      <c r="H183" s="1061"/>
      <c r="I183" s="1061"/>
      <c r="J183" s="1065"/>
      <c r="K183" s="409" t="s">
        <v>244</v>
      </c>
      <c r="L183" s="1011" t="s">
        <v>326</v>
      </c>
      <c r="M183" s="1013"/>
      <c r="N183" s="709">
        <v>-2</v>
      </c>
      <c r="O183" s="435"/>
      <c r="P183" s="441" t="str">
        <f t="shared" si="12"/>
        <v xml:space="preserve"> </v>
      </c>
      <c r="Q183" s="604"/>
      <c r="R183" s="646"/>
      <c r="S183" s="646"/>
      <c r="T183" s="600" t="str">
        <f>IF(P183&lt;&gt;"",P183,"")</f>
        <v xml:space="preserve"> </v>
      </c>
      <c r="U183" s="601" t="s">
        <v>322</v>
      </c>
      <c r="V183" s="600" t="str">
        <f t="shared" si="13"/>
        <v>0.00</v>
      </c>
      <c r="W183" s="602"/>
      <c r="X183" s="602"/>
      <c r="Y183" s="603"/>
      <c r="Z183" s="603"/>
    </row>
    <row r="184" spans="1:26" ht="15" customHeight="1">
      <c r="A184" s="314"/>
      <c r="B184" s="1022"/>
      <c r="C184" s="1208"/>
      <c r="D184" s="1030" t="s">
        <v>327</v>
      </c>
      <c r="E184" s="1024" t="s">
        <v>328</v>
      </c>
      <c r="F184" s="1024"/>
      <c r="G184" s="1024"/>
      <c r="H184" s="1024"/>
      <c r="I184" s="1024"/>
      <c r="J184" s="1025"/>
      <c r="K184" s="407" t="s">
        <v>244</v>
      </c>
      <c r="L184" s="1018" t="s">
        <v>324</v>
      </c>
      <c r="M184" s="1019"/>
      <c r="N184" s="735">
        <v>-2</v>
      </c>
      <c r="O184" s="436"/>
      <c r="P184" s="563" t="str">
        <f t="shared" si="12"/>
        <v xml:space="preserve"> </v>
      </c>
      <c r="Q184" s="648"/>
      <c r="R184" s="646"/>
      <c r="S184" s="646"/>
      <c r="T184" s="600"/>
      <c r="U184" s="601" t="s">
        <v>327</v>
      </c>
      <c r="V184" s="600" t="str">
        <f t="shared" si="13"/>
        <v>0.00</v>
      </c>
      <c r="W184" s="602"/>
      <c r="X184" s="602"/>
      <c r="Y184" s="603"/>
      <c r="Z184" s="603"/>
    </row>
    <row r="185" spans="1:26" ht="15" customHeight="1">
      <c r="A185" s="314"/>
      <c r="B185" s="1032"/>
      <c r="C185" s="1209"/>
      <c r="D185" s="1066"/>
      <c r="E185" s="952"/>
      <c r="F185" s="952"/>
      <c r="G185" s="952"/>
      <c r="H185" s="952"/>
      <c r="I185" s="952"/>
      <c r="J185" s="953"/>
      <c r="K185" s="332" t="s">
        <v>244</v>
      </c>
      <c r="L185" s="1254" t="s">
        <v>325</v>
      </c>
      <c r="M185" s="1255"/>
      <c r="N185" s="321">
        <v>-2.5</v>
      </c>
      <c r="O185" s="434"/>
      <c r="P185" s="116" t="str">
        <f t="shared" si="12"/>
        <v xml:space="preserve"> </v>
      </c>
      <c r="Q185" s="604"/>
      <c r="R185" s="646"/>
      <c r="S185" s="646"/>
      <c r="T185" s="600"/>
      <c r="U185" s="601" t="s">
        <v>327</v>
      </c>
      <c r="V185" s="600" t="str">
        <f t="shared" si="13"/>
        <v>0.00</v>
      </c>
      <c r="W185" s="602"/>
      <c r="X185" s="602"/>
      <c r="Y185" s="603"/>
      <c r="Z185" s="603"/>
    </row>
    <row r="186" spans="1:26" ht="15" customHeight="1" thickBot="1">
      <c r="A186" s="314"/>
      <c r="B186" s="1023"/>
      <c r="C186" s="1210"/>
      <c r="D186" s="1031"/>
      <c r="E186" s="995"/>
      <c r="F186" s="995"/>
      <c r="G186" s="995"/>
      <c r="H186" s="995"/>
      <c r="I186" s="995"/>
      <c r="J186" s="1026"/>
      <c r="K186" s="409" t="s">
        <v>244</v>
      </c>
      <c r="L186" s="1011" t="s">
        <v>326</v>
      </c>
      <c r="M186" s="1013"/>
      <c r="N186" s="709">
        <v>-3</v>
      </c>
      <c r="O186" s="435"/>
      <c r="P186" s="441" t="str">
        <f t="shared" si="12"/>
        <v xml:space="preserve"> </v>
      </c>
      <c r="Q186" s="604"/>
      <c r="R186" s="646"/>
      <c r="S186" s="646"/>
      <c r="T186" s="600"/>
      <c r="U186" s="601" t="s">
        <v>327</v>
      </c>
      <c r="V186" s="600" t="str">
        <f t="shared" si="13"/>
        <v>0.00</v>
      </c>
      <c r="W186" s="602"/>
      <c r="X186" s="602"/>
      <c r="Y186" s="603"/>
      <c r="Z186" s="603"/>
    </row>
    <row r="187" spans="1:26" ht="12" customHeight="1">
      <c r="A187" s="314"/>
      <c r="B187" s="1032"/>
      <c r="C187" s="1029"/>
      <c r="D187" s="1205" t="s">
        <v>329</v>
      </c>
      <c r="E187" s="948" t="s">
        <v>330</v>
      </c>
      <c r="F187" s="948"/>
      <c r="G187" s="948"/>
      <c r="H187" s="948"/>
      <c r="I187" s="948"/>
      <c r="J187" s="949"/>
      <c r="K187" s="720" t="s">
        <v>244</v>
      </c>
      <c r="L187" s="1018" t="s">
        <v>324</v>
      </c>
      <c r="M187" s="1019"/>
      <c r="N187" s="734">
        <v>-1</v>
      </c>
      <c r="O187" s="700"/>
      <c r="P187" s="442" t="str">
        <f t="shared" si="12"/>
        <v xml:space="preserve"> </v>
      </c>
      <c r="Q187" s="604"/>
      <c r="R187" s="646"/>
      <c r="S187" s="646"/>
      <c r="T187" s="600"/>
      <c r="U187" s="601" t="s">
        <v>329</v>
      </c>
      <c r="V187" s="600" t="str">
        <f t="shared" si="13"/>
        <v>0.00</v>
      </c>
      <c r="W187" s="602"/>
      <c r="X187" s="602"/>
      <c r="Y187" s="603"/>
      <c r="Z187" s="603"/>
    </row>
    <row r="188" spans="1:26" ht="15" customHeight="1" thickBot="1">
      <c r="A188" s="314"/>
      <c r="B188" s="1023"/>
      <c r="C188" s="1028"/>
      <c r="D188" s="1031"/>
      <c r="E188" s="995"/>
      <c r="F188" s="995"/>
      <c r="G188" s="995"/>
      <c r="H188" s="995"/>
      <c r="I188" s="995"/>
      <c r="J188" s="1026"/>
      <c r="K188" s="410" t="s">
        <v>244</v>
      </c>
      <c r="L188" s="1011" t="s">
        <v>331</v>
      </c>
      <c r="M188" s="1013"/>
      <c r="N188" s="321">
        <v>-1.5</v>
      </c>
      <c r="O188" s="435"/>
      <c r="P188" s="441" t="str">
        <f t="shared" si="12"/>
        <v xml:space="preserve"> </v>
      </c>
      <c r="Q188" s="604"/>
      <c r="R188" s="646"/>
      <c r="S188" s="646"/>
      <c r="T188" s="600"/>
      <c r="U188" s="601" t="s">
        <v>329</v>
      </c>
      <c r="V188" s="600" t="str">
        <f t="shared" si="13"/>
        <v>0.00</v>
      </c>
      <c r="W188" s="602"/>
      <c r="X188" s="602"/>
      <c r="Y188" s="603"/>
      <c r="Z188" s="603"/>
    </row>
    <row r="189" spans="1:26" s="7" customFormat="1" ht="26.15" customHeight="1" thickBot="1">
      <c r="A189" s="294"/>
      <c r="B189" s="996" t="s">
        <v>616</v>
      </c>
      <c r="C189" s="997"/>
      <c r="D189" s="997"/>
      <c r="E189" s="997"/>
      <c r="F189" s="997"/>
      <c r="G189" s="997"/>
      <c r="H189" s="997"/>
      <c r="I189" s="997"/>
      <c r="J189" s="997"/>
      <c r="K189" s="997"/>
      <c r="L189" s="997"/>
      <c r="M189" s="997"/>
      <c r="N189" s="997"/>
      <c r="O189" s="998"/>
      <c r="P189" s="334">
        <f>IF(SUM(P179,P181:P188)&lt;-5,-5,(SUM(P179,P181:P188)))</f>
        <v>0</v>
      </c>
      <c r="Q189" s="599"/>
      <c r="R189" s="653"/>
      <c r="S189" s="654"/>
      <c r="T189" s="626"/>
      <c r="U189" s="601"/>
      <c r="V189" s="601">
        <f t="shared" si="13"/>
        <v>0</v>
      </c>
      <c r="W189" s="602"/>
      <c r="X189" s="602"/>
      <c r="Y189" s="603"/>
      <c r="Z189" s="603"/>
    </row>
    <row r="190" spans="1:26" ht="41.15" customHeight="1" thickBot="1">
      <c r="A190" s="314"/>
      <c r="B190" s="725"/>
      <c r="C190" s="573"/>
      <c r="D190" s="726"/>
      <c r="E190" s="1039"/>
      <c r="F190" s="1039"/>
      <c r="G190" s="1039"/>
      <c r="H190" s="1039"/>
      <c r="I190" s="1039"/>
      <c r="J190" s="1039"/>
      <c r="K190" s="1039"/>
      <c r="L190" s="1020" t="s">
        <v>407</v>
      </c>
      <c r="M190" s="1021"/>
      <c r="N190" s="1020" t="s">
        <v>143</v>
      </c>
      <c r="O190" s="1021"/>
      <c r="P190" s="727"/>
      <c r="Q190" s="604"/>
      <c r="R190" s="646"/>
      <c r="S190" s="646"/>
      <c r="T190" s="600" t="str">
        <f>IF(P190&lt;&gt;"",P190,"")</f>
        <v/>
      </c>
      <c r="U190" s="601"/>
      <c r="V190" s="600"/>
      <c r="W190" s="602"/>
      <c r="X190" s="602"/>
      <c r="Y190" s="603"/>
      <c r="Z190" s="603"/>
    </row>
    <row r="191" spans="1:26" ht="15" customHeight="1">
      <c r="A191" s="314"/>
      <c r="B191" s="1022"/>
      <c r="C191" s="1027"/>
      <c r="D191" s="1030" t="s">
        <v>464</v>
      </c>
      <c r="E191" s="1024" t="s">
        <v>465</v>
      </c>
      <c r="F191" s="1024"/>
      <c r="G191" s="1024"/>
      <c r="H191" s="1024"/>
      <c r="I191" s="1024"/>
      <c r="J191" s="1025"/>
      <c r="K191" s="391" t="s">
        <v>244</v>
      </c>
      <c r="L191" s="1018" t="s">
        <v>466</v>
      </c>
      <c r="M191" s="1019"/>
      <c r="N191" s="1018">
        <v>-2</v>
      </c>
      <c r="O191" s="1019"/>
      <c r="P191" s="577">
        <f>IF(OR(O123= "Error",O123 = "",O123=" "), 0,IF(O123&lt; 0.2,-2,0))</f>
        <v>0</v>
      </c>
      <c r="Q191" s="604"/>
      <c r="R191" s="646"/>
      <c r="S191" s="646"/>
      <c r="T191" s="600"/>
      <c r="U191" s="601" t="s">
        <v>329</v>
      </c>
      <c r="V191" s="600">
        <f>IF(ISNUMBER(P191),P191,"0.00")</f>
        <v>0</v>
      </c>
      <c r="W191" s="602"/>
      <c r="X191" s="602"/>
      <c r="Y191" s="603"/>
      <c r="Z191" s="603"/>
    </row>
    <row r="192" spans="1:26" ht="15" customHeight="1" thickBot="1">
      <c r="A192" s="314"/>
      <c r="B192" s="1023"/>
      <c r="C192" s="1028"/>
      <c r="D192" s="1031"/>
      <c r="E192" s="995"/>
      <c r="F192" s="995"/>
      <c r="G192" s="995"/>
      <c r="H192" s="995"/>
      <c r="I192" s="995"/>
      <c r="J192" s="1026"/>
      <c r="K192" s="410" t="s">
        <v>244</v>
      </c>
      <c r="L192" s="1011" t="s">
        <v>467</v>
      </c>
      <c r="M192" s="1013"/>
      <c r="N192" s="1011">
        <v>-3</v>
      </c>
      <c r="O192" s="1013"/>
      <c r="P192" s="578">
        <f>IF(OR(O123= "Error",O123 = "",O123=" "), 0,IF(O123 &gt;= 0.2,-3,0))</f>
        <v>0</v>
      </c>
      <c r="Q192" s="604"/>
      <c r="R192" s="646"/>
      <c r="S192" s="646"/>
      <c r="T192" s="600"/>
      <c r="U192" s="601" t="s">
        <v>329</v>
      </c>
      <c r="V192" s="600">
        <f>IF(ISNUMBER(P192),P192,"0.00")</f>
        <v>0</v>
      </c>
      <c r="W192" s="602"/>
      <c r="X192" s="602"/>
      <c r="Y192" s="603"/>
      <c r="Z192" s="603"/>
    </row>
    <row r="193" spans="1:26" ht="26.15" customHeight="1" thickBot="1">
      <c r="A193" s="314"/>
      <c r="B193" s="996" t="s">
        <v>617</v>
      </c>
      <c r="C193" s="997"/>
      <c r="D193" s="997"/>
      <c r="E193" s="997"/>
      <c r="F193" s="997"/>
      <c r="G193" s="997"/>
      <c r="H193" s="997"/>
      <c r="I193" s="997"/>
      <c r="J193" s="997"/>
      <c r="K193" s="997"/>
      <c r="L193" s="997"/>
      <c r="M193" s="997"/>
      <c r="N193" s="997"/>
      <c r="O193" s="998"/>
      <c r="P193" s="334">
        <f>SUM(P189+P191+P192)</f>
        <v>0</v>
      </c>
      <c r="Q193" s="604"/>
      <c r="R193" s="646"/>
      <c r="S193" s="646"/>
      <c r="T193" s="626"/>
      <c r="U193" s="601"/>
      <c r="V193" s="601"/>
      <c r="W193" s="602"/>
      <c r="X193" s="602"/>
      <c r="Y193" s="603"/>
      <c r="Z193" s="603"/>
    </row>
    <row r="194" spans="1:26" s="6" customFormat="1" ht="27.75" customHeight="1" thickBot="1">
      <c r="A194" s="292"/>
      <c r="B194" s="996" t="s">
        <v>618</v>
      </c>
      <c r="C194" s="997"/>
      <c r="D194" s="997"/>
      <c r="E194" s="997"/>
      <c r="F194" s="997"/>
      <c r="G194" s="997"/>
      <c r="H194" s="997"/>
      <c r="I194" s="997"/>
      <c r="J194" s="997"/>
      <c r="K194" s="997"/>
      <c r="L194" s="997"/>
      <c r="M194" s="997"/>
      <c r="N194" s="997"/>
      <c r="O194" s="998"/>
      <c r="P194" s="383">
        <f ca="1">IF((P193+P171+P136)&gt;45,45,(P193+P171+P136))</f>
        <v>0</v>
      </c>
      <c r="Q194" s="594"/>
      <c r="R194" s="594"/>
      <c r="S194" s="620"/>
      <c r="T194" s="621"/>
      <c r="U194" s="617"/>
      <c r="V194" s="618"/>
      <c r="W194" s="618"/>
      <c r="X194" s="618"/>
      <c r="Y194" s="619"/>
      <c r="Z194" s="619"/>
    </row>
    <row r="195" spans="1:26" s="448" customFormat="1" ht="12" customHeight="1">
      <c r="A195" s="444"/>
      <c r="B195" s="444"/>
      <c r="C195" s="309" t="s">
        <v>410</v>
      </c>
      <c r="D195" s="445"/>
      <c r="E195" s="446"/>
      <c r="F195" s="446"/>
      <c r="G195" s="446"/>
      <c r="H195" s="446"/>
      <c r="I195" s="440"/>
      <c r="J195" s="440"/>
      <c r="K195" s="440"/>
      <c r="L195" s="440"/>
      <c r="M195" s="440"/>
      <c r="N195" s="440"/>
      <c r="O195" s="440"/>
      <c r="P195" s="447"/>
      <c r="Q195" s="604"/>
      <c r="R195" s="604"/>
      <c r="S195" s="604"/>
      <c r="T195" s="638"/>
      <c r="U195" s="596"/>
      <c r="V195" s="639"/>
      <c r="W195" s="639"/>
      <c r="X195" s="639"/>
      <c r="Y195" s="640"/>
      <c r="Z195" s="640"/>
    </row>
    <row r="196" spans="1:26" s="53" customFormat="1" ht="8.25" hidden="1" customHeight="1">
      <c r="A196" s="405"/>
      <c r="B196" s="405"/>
      <c r="C196" s="443" t="s">
        <v>282</v>
      </c>
      <c r="D196" s="309"/>
      <c r="E196" s="293"/>
      <c r="F196" s="293"/>
      <c r="G196" s="293"/>
      <c r="H196" s="293"/>
      <c r="I196" s="310"/>
      <c r="J196" s="310"/>
      <c r="K196" s="310"/>
      <c r="L196" s="310"/>
      <c r="M196" s="310"/>
      <c r="N196" s="310"/>
      <c r="O196" s="310"/>
      <c r="P196" s="406"/>
      <c r="Q196" s="599"/>
      <c r="R196" s="599"/>
      <c r="S196" s="599"/>
      <c r="T196" s="626"/>
      <c r="U196" s="596"/>
      <c r="V196" s="602"/>
      <c r="W196" s="602"/>
      <c r="X196" s="602"/>
      <c r="Y196" s="603"/>
      <c r="Z196" s="603"/>
    </row>
    <row r="197" spans="1:26" s="27" customFormat="1" ht="6.75" hidden="1" customHeight="1">
      <c r="A197" s="317"/>
      <c r="B197" s="317"/>
      <c r="C197" s="327"/>
      <c r="D197" s="309"/>
      <c r="E197" s="293"/>
      <c r="F197" s="293"/>
      <c r="G197" s="293"/>
      <c r="H197" s="293"/>
      <c r="I197" s="310"/>
      <c r="J197" s="310"/>
      <c r="K197" s="310"/>
      <c r="L197" s="310"/>
      <c r="M197" s="310"/>
      <c r="N197" s="310"/>
      <c r="O197" s="310"/>
      <c r="P197" s="403"/>
      <c r="Q197" s="604"/>
      <c r="R197" s="604"/>
      <c r="S197" s="604"/>
      <c r="T197" s="638"/>
      <c r="U197" s="596"/>
      <c r="V197" s="639"/>
      <c r="W197" s="639"/>
      <c r="X197" s="639"/>
      <c r="Y197" s="640"/>
      <c r="Z197" s="640"/>
    </row>
    <row r="198" spans="1:26" s="27" customFormat="1" ht="12" hidden="1" customHeight="1">
      <c r="A198" s="317"/>
      <c r="B198" s="317"/>
      <c r="C198" s="327" t="s">
        <v>283</v>
      </c>
      <c r="D198" s="309"/>
      <c r="E198" s="293"/>
      <c r="F198" s="293"/>
      <c r="G198" s="293"/>
      <c r="H198" s="293"/>
      <c r="I198" s="310"/>
      <c r="J198" s="440" t="str">
        <f>IF(OR(K133="",L133="",L133=0), "",(K133/L133)*100)</f>
        <v/>
      </c>
      <c r="K198" s="310"/>
      <c r="L198" s="310"/>
      <c r="M198" s="310"/>
      <c r="N198" s="310"/>
      <c r="O198" s="310"/>
      <c r="P198" s="403"/>
      <c r="Q198" s="604"/>
      <c r="R198" s="604"/>
      <c r="S198" s="604"/>
      <c r="T198" s="638"/>
      <c r="U198" s="596"/>
      <c r="V198" s="639"/>
      <c r="W198" s="639"/>
      <c r="X198" s="639"/>
      <c r="Y198" s="640"/>
      <c r="Z198" s="640"/>
    </row>
    <row r="199" spans="1:26" s="27" customFormat="1" ht="25" hidden="1">
      <c r="A199" s="317"/>
      <c r="B199" s="317"/>
      <c r="C199" s="539" t="s">
        <v>284</v>
      </c>
      <c r="D199" s="1259" t="s">
        <v>377</v>
      </c>
      <c r="E199" s="1260"/>
      <c r="F199" s="1260"/>
      <c r="G199" s="1261"/>
      <c r="H199" s="540" t="s">
        <v>285</v>
      </c>
      <c r="I199" s="310"/>
      <c r="J199" s="310"/>
      <c r="K199" s="310"/>
      <c r="L199" s="310"/>
      <c r="M199" s="310"/>
      <c r="N199" s="310"/>
      <c r="O199" s="310"/>
      <c r="P199" s="403"/>
      <c r="Q199" s="604"/>
      <c r="R199" s="604"/>
      <c r="S199" s="604"/>
      <c r="T199" s="638"/>
      <c r="U199" s="596"/>
      <c r="V199" s="639"/>
      <c r="W199" s="639"/>
      <c r="X199" s="639"/>
      <c r="Y199" s="640"/>
      <c r="Z199" s="640"/>
    </row>
    <row r="200" spans="1:26" s="27" customFormat="1" ht="12" hidden="1" customHeight="1">
      <c r="A200" s="317"/>
      <c r="B200" s="317"/>
      <c r="C200" s="541">
        <v>1</v>
      </c>
      <c r="D200" s="968" t="s">
        <v>286</v>
      </c>
      <c r="E200" s="969"/>
      <c r="F200" s="969"/>
      <c r="G200" s="970"/>
      <c r="H200" s="542">
        <v>2</v>
      </c>
      <c r="I200" s="310"/>
      <c r="J200" s="310"/>
      <c r="K200" s="310"/>
      <c r="L200" s="310"/>
      <c r="M200" s="310"/>
      <c r="N200" s="310"/>
      <c r="O200" s="310"/>
      <c r="P200" s="403"/>
      <c r="Q200" s="604"/>
      <c r="R200" s="604"/>
      <c r="S200" s="604"/>
      <c r="T200" s="638"/>
      <c r="U200" s="596"/>
      <c r="V200" s="639"/>
      <c r="W200" s="639"/>
      <c r="X200" s="639"/>
      <c r="Y200" s="640"/>
      <c r="Z200" s="640"/>
    </row>
    <row r="201" spans="1:26" s="27" customFormat="1" ht="8.25" hidden="1" customHeight="1">
      <c r="A201" s="317"/>
      <c r="B201" s="317"/>
      <c r="C201" s="541">
        <v>2</v>
      </c>
      <c r="D201" s="968" t="s">
        <v>287</v>
      </c>
      <c r="E201" s="969"/>
      <c r="F201" s="969"/>
      <c r="G201" s="970"/>
      <c r="H201" s="542">
        <v>1.5</v>
      </c>
      <c r="I201" s="310"/>
      <c r="J201" s="310"/>
      <c r="K201" s="310"/>
      <c r="L201" s="310"/>
      <c r="M201" s="310"/>
      <c r="N201" s="310"/>
      <c r="O201" s="310"/>
      <c r="P201" s="403"/>
      <c r="Q201" s="604"/>
      <c r="R201" s="604"/>
      <c r="S201" s="604"/>
      <c r="T201" s="638"/>
      <c r="U201" s="596"/>
      <c r="V201" s="639"/>
      <c r="W201" s="639"/>
      <c r="X201" s="639"/>
      <c r="Y201" s="640"/>
      <c r="Z201" s="640"/>
    </row>
    <row r="202" spans="1:26" s="27" customFormat="1" ht="12" hidden="1" customHeight="1">
      <c r="A202" s="317"/>
      <c r="B202" s="317"/>
      <c r="C202" s="541">
        <v>3</v>
      </c>
      <c r="D202" s="968" t="s">
        <v>288</v>
      </c>
      <c r="E202" s="969"/>
      <c r="F202" s="969"/>
      <c r="G202" s="970"/>
      <c r="H202" s="542">
        <v>1</v>
      </c>
      <c r="I202" s="310"/>
      <c r="J202" s="310"/>
      <c r="K202" s="310"/>
      <c r="L202" s="310"/>
      <c r="M202" s="310"/>
      <c r="N202" s="310"/>
      <c r="O202" s="310"/>
      <c r="P202" s="403"/>
      <c r="Q202" s="604"/>
      <c r="R202" s="604"/>
      <c r="S202" s="604"/>
      <c r="T202" s="638"/>
      <c r="U202" s="596"/>
      <c r="V202" s="639"/>
      <c r="W202" s="639"/>
      <c r="X202" s="639"/>
      <c r="Y202" s="640"/>
      <c r="Z202" s="640"/>
    </row>
    <row r="203" spans="1:26" s="27" customFormat="1" ht="8.25" hidden="1" customHeight="1">
      <c r="A203" s="317"/>
      <c r="B203" s="317"/>
      <c r="C203" s="541">
        <v>4</v>
      </c>
      <c r="D203" s="968" t="s">
        <v>289</v>
      </c>
      <c r="E203" s="969"/>
      <c r="F203" s="969"/>
      <c r="G203" s="970"/>
      <c r="H203" s="542">
        <v>0.5</v>
      </c>
      <c r="I203" s="310"/>
      <c r="J203" s="310"/>
      <c r="K203" s="310"/>
      <c r="L203" s="310"/>
      <c r="M203" s="310"/>
      <c r="N203" s="310"/>
      <c r="O203" s="310"/>
      <c r="P203" s="403"/>
      <c r="Q203" s="604"/>
      <c r="R203" s="604"/>
      <c r="S203" s="604"/>
      <c r="T203" s="638"/>
      <c r="U203" s="596"/>
      <c r="V203" s="639"/>
      <c r="W203" s="639"/>
      <c r="X203" s="639"/>
      <c r="Y203" s="640"/>
      <c r="Z203" s="640"/>
    </row>
    <row r="204" spans="1:26" s="27" customFormat="1" ht="12" hidden="1" customHeight="1">
      <c r="A204" s="317"/>
      <c r="B204" s="317"/>
      <c r="C204" s="541">
        <v>5</v>
      </c>
      <c r="D204" s="968" t="s">
        <v>290</v>
      </c>
      <c r="E204" s="969"/>
      <c r="F204" s="969"/>
      <c r="G204" s="970"/>
      <c r="H204" s="542">
        <v>0</v>
      </c>
      <c r="I204" s="310"/>
      <c r="J204" s="310"/>
      <c r="K204" s="310"/>
      <c r="L204" s="310"/>
      <c r="M204" s="310"/>
      <c r="N204" s="310"/>
      <c r="O204" s="310"/>
      <c r="P204" s="403"/>
      <c r="Q204" s="604"/>
      <c r="R204" s="604"/>
      <c r="S204" s="604"/>
      <c r="T204" s="638"/>
      <c r="U204" s="596"/>
      <c r="V204" s="639"/>
      <c r="W204" s="639"/>
      <c r="X204" s="639"/>
      <c r="Y204" s="640"/>
      <c r="Z204" s="640"/>
    </row>
    <row r="205" spans="1:26" s="27" customFormat="1" ht="8.25" hidden="1" customHeight="1">
      <c r="A205" s="317"/>
      <c r="B205" s="317"/>
      <c r="C205" s="543"/>
      <c r="D205" s="544"/>
      <c r="E205" s="544"/>
      <c r="F205" s="544"/>
      <c r="G205" s="544"/>
      <c r="H205" s="544"/>
      <c r="I205" s="310"/>
      <c r="J205" s="310"/>
      <c r="K205" s="310"/>
      <c r="L205" s="310"/>
      <c r="M205" s="310"/>
      <c r="N205" s="310"/>
      <c r="O205" s="310"/>
      <c r="P205" s="403"/>
      <c r="Q205" s="604"/>
      <c r="R205" s="604"/>
      <c r="S205" s="604"/>
      <c r="T205" s="638"/>
      <c r="U205" s="596"/>
      <c r="V205" s="639"/>
      <c r="W205" s="639"/>
      <c r="X205" s="639"/>
      <c r="Y205" s="640"/>
      <c r="Z205" s="640"/>
    </row>
    <row r="206" spans="1:26" s="27" customFormat="1" ht="25" hidden="1">
      <c r="A206" s="317"/>
      <c r="B206" s="317"/>
      <c r="C206" s="1249" t="s">
        <v>291</v>
      </c>
      <c r="D206" s="1249"/>
      <c r="E206" s="1249"/>
      <c r="F206" s="1249"/>
      <c r="G206" s="1249"/>
      <c r="H206" s="1249"/>
      <c r="I206" s="310"/>
      <c r="J206" s="440" t="str">
        <f>IF(OR(N134="",N134&lt;=0), "",IF(N134=1,"G",IF(N134=2,"H",IF(N134=3,"J",IF(N134=4,"K",IF(N134=5,"L",IF(N134=6,"M",0)))))))</f>
        <v/>
      </c>
      <c r="K206" s="440" t="str">
        <f>IF(OR(L134="",L134&lt;0), "",IF(L134&lt;15,"211",IF(L134&lt;45,"212",IF(L134&lt;90,"213",IF(L134&lt;135,"214","215")))))</f>
        <v/>
      </c>
      <c r="L206" s="310"/>
      <c r="M206" s="310"/>
      <c r="N206" s="310"/>
      <c r="O206" s="310"/>
      <c r="P206" s="403"/>
      <c r="Q206" s="604"/>
      <c r="R206" s="604"/>
      <c r="S206" s="604"/>
      <c r="T206" s="638"/>
      <c r="U206" s="596"/>
      <c r="V206" s="639"/>
      <c r="W206" s="639"/>
      <c r="X206" s="639"/>
      <c r="Y206" s="640"/>
      <c r="Z206" s="640"/>
    </row>
    <row r="207" spans="1:26" s="27" customFormat="1" ht="18.75" hidden="1" customHeight="1">
      <c r="A207" s="317"/>
      <c r="B207" s="317"/>
      <c r="C207" s="545"/>
      <c r="D207" s="1218" t="s">
        <v>292</v>
      </c>
      <c r="E207" s="1218"/>
      <c r="F207" s="1219"/>
      <c r="G207" s="546">
        <v>1</v>
      </c>
      <c r="H207" s="546">
        <v>2</v>
      </c>
      <c r="I207" s="546">
        <v>2</v>
      </c>
      <c r="J207" s="547">
        <v>3</v>
      </c>
      <c r="K207" s="432">
        <v>4</v>
      </c>
      <c r="L207" s="432">
        <v>5</v>
      </c>
      <c r="M207" s="546">
        <v>6</v>
      </c>
      <c r="N207" s="310"/>
      <c r="O207" s="310"/>
      <c r="P207" s="403"/>
      <c r="Q207" s="604"/>
      <c r="R207" s="604"/>
      <c r="S207" s="604"/>
      <c r="T207" s="638"/>
      <c r="U207" s="596"/>
      <c r="V207" s="639"/>
      <c r="W207" s="639"/>
      <c r="X207" s="639"/>
      <c r="Y207" s="640"/>
      <c r="Z207" s="640"/>
    </row>
    <row r="208" spans="1:26" s="561" customFormat="1" ht="15.75" hidden="1" customHeight="1">
      <c r="A208" s="558"/>
      <c r="B208" s="558"/>
      <c r="C208" s="1230" t="s">
        <v>455</v>
      </c>
      <c r="D208" s="1231"/>
      <c r="E208" s="1231"/>
      <c r="F208" s="1232"/>
      <c r="G208" s="548" t="s">
        <v>402</v>
      </c>
      <c r="H208" s="548" t="s">
        <v>293</v>
      </c>
      <c r="I208" s="548" t="s">
        <v>294</v>
      </c>
      <c r="J208" s="549" t="s">
        <v>294</v>
      </c>
      <c r="K208" s="548" t="s">
        <v>295</v>
      </c>
      <c r="L208" s="548" t="s">
        <v>296</v>
      </c>
      <c r="M208" s="548" t="s">
        <v>297</v>
      </c>
      <c r="N208" s="559"/>
      <c r="O208" s="559"/>
      <c r="P208" s="560"/>
      <c r="Q208" s="639"/>
      <c r="R208" s="639"/>
      <c r="S208" s="639"/>
      <c r="T208" s="638"/>
      <c r="U208" s="596"/>
      <c r="V208" s="639"/>
      <c r="W208" s="639"/>
      <c r="X208" s="639"/>
      <c r="Y208" s="640"/>
      <c r="Z208" s="640"/>
    </row>
    <row r="209" spans="1:26" s="27" customFormat="1" ht="13.5" hidden="1" customHeight="1">
      <c r="A209" s="317"/>
      <c r="B209" s="317"/>
      <c r="C209" s="1233"/>
      <c r="D209" s="1234"/>
      <c r="E209" s="1234"/>
      <c r="F209" s="1235"/>
      <c r="G209" s="1243" t="s">
        <v>402</v>
      </c>
      <c r="H209" s="1243" t="s">
        <v>298</v>
      </c>
      <c r="I209" s="551" t="s">
        <v>299</v>
      </c>
      <c r="J209" s="1243" t="s">
        <v>454</v>
      </c>
      <c r="K209" s="550" t="s">
        <v>300</v>
      </c>
      <c r="L209" s="550" t="s">
        <v>301</v>
      </c>
      <c r="M209" s="550" t="s">
        <v>302</v>
      </c>
      <c r="N209" s="310"/>
      <c r="O209" s="310"/>
      <c r="P209" s="403"/>
      <c r="Q209" s="604"/>
      <c r="R209" s="604"/>
      <c r="S209" s="604"/>
      <c r="T209" s="638"/>
      <c r="U209" s="596"/>
      <c r="V209" s="639"/>
      <c r="W209" s="639"/>
      <c r="X209" s="639"/>
      <c r="Y209" s="640"/>
      <c r="Z209" s="640"/>
    </row>
    <row r="210" spans="1:26" s="27" customFormat="1" ht="17.25" hidden="1" customHeight="1">
      <c r="A210" s="317"/>
      <c r="B210" s="317"/>
      <c r="C210" s="1236"/>
      <c r="D210" s="1237"/>
      <c r="E210" s="1237"/>
      <c r="F210" s="1238"/>
      <c r="G210" s="1244"/>
      <c r="H210" s="1244"/>
      <c r="I210" s="553"/>
      <c r="J210" s="1244"/>
      <c r="K210" s="552"/>
      <c r="L210" s="552"/>
      <c r="M210" s="552"/>
      <c r="N210" s="310"/>
      <c r="O210" s="310"/>
      <c r="P210" s="403"/>
      <c r="Q210" s="604"/>
      <c r="R210" s="604"/>
      <c r="S210" s="604"/>
      <c r="T210" s="638"/>
      <c r="U210" s="596"/>
      <c r="V210" s="639"/>
      <c r="W210" s="639"/>
      <c r="X210" s="639"/>
      <c r="Y210" s="640"/>
      <c r="Z210" s="640"/>
    </row>
    <row r="211" spans="1:26" s="27" customFormat="1" ht="12" hidden="1" customHeight="1">
      <c r="A211" s="317"/>
      <c r="B211" s="317"/>
      <c r="C211" s="1215" t="s">
        <v>303</v>
      </c>
      <c r="D211" s="1216"/>
      <c r="E211" s="1216"/>
      <c r="F211" s="1217"/>
      <c r="G211" s="555">
        <v>3</v>
      </c>
      <c r="H211" s="555">
        <v>3</v>
      </c>
      <c r="I211" s="555">
        <v>3</v>
      </c>
      <c r="J211" s="554">
        <v>3</v>
      </c>
      <c r="K211" s="555">
        <v>2.5</v>
      </c>
      <c r="L211" s="555">
        <v>1.5</v>
      </c>
      <c r="M211" s="555">
        <v>0</v>
      </c>
      <c r="N211" s="310"/>
      <c r="O211" s="310"/>
      <c r="P211" s="403"/>
      <c r="Q211" s="604"/>
      <c r="R211" s="604"/>
      <c r="S211" s="604"/>
      <c r="T211" s="638"/>
      <c r="U211" s="596"/>
      <c r="V211" s="639"/>
      <c r="W211" s="639"/>
      <c r="X211" s="639"/>
      <c r="Y211" s="640"/>
      <c r="Z211" s="640"/>
    </row>
    <row r="212" spans="1:26" s="27" customFormat="1" ht="8.25" hidden="1" customHeight="1">
      <c r="A212" s="317"/>
      <c r="B212" s="317"/>
      <c r="C212" s="1215" t="s">
        <v>304</v>
      </c>
      <c r="D212" s="1216"/>
      <c r="E212" s="1216"/>
      <c r="F212" s="1217"/>
      <c r="G212" s="555">
        <v>3</v>
      </c>
      <c r="H212" s="556">
        <v>3</v>
      </c>
      <c r="I212" s="555">
        <v>2.5</v>
      </c>
      <c r="J212" s="554">
        <v>2.5</v>
      </c>
      <c r="K212" s="555">
        <v>1.5</v>
      </c>
      <c r="L212" s="555">
        <v>1</v>
      </c>
      <c r="M212" s="555">
        <v>0</v>
      </c>
      <c r="N212" s="310"/>
      <c r="O212" s="310"/>
      <c r="P212" s="403"/>
      <c r="Q212" s="604"/>
      <c r="R212" s="604"/>
      <c r="S212" s="604"/>
      <c r="T212" s="638"/>
      <c r="U212" s="596"/>
      <c r="V212" s="639"/>
      <c r="W212" s="639"/>
      <c r="X212" s="639"/>
      <c r="Y212" s="640"/>
      <c r="Z212" s="640"/>
    </row>
    <row r="213" spans="1:26" s="27" customFormat="1" ht="12" hidden="1" customHeight="1">
      <c r="A213" s="317"/>
      <c r="B213" s="317"/>
      <c r="C213" s="1215" t="s">
        <v>305</v>
      </c>
      <c r="D213" s="1216"/>
      <c r="E213" s="1216"/>
      <c r="F213" s="1217"/>
      <c r="G213" s="555">
        <v>3</v>
      </c>
      <c r="H213" s="557">
        <v>2.5</v>
      </c>
      <c r="I213" s="555">
        <v>1.5</v>
      </c>
      <c r="J213" s="554">
        <v>1.5</v>
      </c>
      <c r="K213" s="555">
        <v>1</v>
      </c>
      <c r="L213" s="555">
        <v>0</v>
      </c>
      <c r="M213" s="555">
        <v>0</v>
      </c>
      <c r="N213" s="310"/>
      <c r="O213" s="310"/>
      <c r="P213" s="403"/>
      <c r="Q213" s="604"/>
      <c r="R213" s="604"/>
      <c r="S213" s="604"/>
      <c r="T213" s="638"/>
      <c r="U213" s="596"/>
      <c r="V213" s="639"/>
      <c r="W213" s="639"/>
      <c r="X213" s="639"/>
      <c r="Y213" s="640"/>
      <c r="Z213" s="640"/>
    </row>
    <row r="214" spans="1:26" s="27" customFormat="1" ht="8.25" hidden="1" customHeight="1">
      <c r="A214" s="317"/>
      <c r="B214" s="317"/>
      <c r="C214" s="1215" t="s">
        <v>306</v>
      </c>
      <c r="D214" s="1216"/>
      <c r="E214" s="1216"/>
      <c r="F214" s="1217"/>
      <c r="G214" s="555">
        <v>3</v>
      </c>
      <c r="H214" s="557">
        <v>1.5</v>
      </c>
      <c r="I214" s="555">
        <v>1</v>
      </c>
      <c r="J214" s="554">
        <v>1</v>
      </c>
      <c r="K214" s="555">
        <v>0</v>
      </c>
      <c r="L214" s="555">
        <v>0</v>
      </c>
      <c r="M214" s="555">
        <v>0</v>
      </c>
      <c r="N214" s="310"/>
      <c r="O214" s="310"/>
      <c r="P214" s="403"/>
      <c r="Q214" s="604"/>
      <c r="R214" s="604"/>
      <c r="S214" s="604"/>
      <c r="T214" s="638"/>
      <c r="U214" s="596"/>
      <c r="V214" s="639"/>
      <c r="W214" s="639"/>
      <c r="X214" s="639"/>
      <c r="Y214" s="640"/>
      <c r="Z214" s="640"/>
    </row>
    <row r="215" spans="1:26" s="27" customFormat="1" ht="12" hidden="1" customHeight="1">
      <c r="A215" s="317"/>
      <c r="B215" s="317"/>
      <c r="C215" s="1215" t="s">
        <v>307</v>
      </c>
      <c r="D215" s="1216"/>
      <c r="E215" s="1216"/>
      <c r="F215" s="1217"/>
      <c r="G215" s="555">
        <v>3</v>
      </c>
      <c r="H215" s="557">
        <v>1</v>
      </c>
      <c r="I215" s="555">
        <v>0</v>
      </c>
      <c r="J215" s="554">
        <v>0</v>
      </c>
      <c r="K215" s="555">
        <v>0</v>
      </c>
      <c r="L215" s="555">
        <v>0</v>
      </c>
      <c r="M215" s="555">
        <v>0</v>
      </c>
      <c r="N215" s="310"/>
      <c r="O215" s="310"/>
      <c r="P215" s="403"/>
      <c r="Q215" s="604"/>
      <c r="R215" s="604"/>
      <c r="S215" s="604"/>
      <c r="T215" s="638"/>
      <c r="U215" s="596"/>
      <c r="V215" s="639"/>
      <c r="W215" s="639"/>
      <c r="X215" s="639"/>
      <c r="Y215" s="640"/>
      <c r="Z215" s="640"/>
    </row>
    <row r="216" spans="1:26" s="27" customFormat="1" ht="8.25" hidden="1" customHeight="1">
      <c r="A216" s="317"/>
      <c r="B216" s="317"/>
      <c r="C216" s="327"/>
      <c r="D216" s="309"/>
      <c r="E216" s="293"/>
      <c r="F216" s="293"/>
      <c r="G216" s="293"/>
      <c r="H216" s="293"/>
      <c r="I216" s="310"/>
      <c r="J216" s="310"/>
      <c r="K216" s="310"/>
      <c r="L216" s="310"/>
      <c r="M216" s="310"/>
      <c r="N216" s="310"/>
      <c r="O216" s="310"/>
      <c r="P216" s="403"/>
      <c r="Q216" s="604"/>
      <c r="R216" s="604"/>
      <c r="S216" s="604"/>
      <c r="T216" s="638"/>
      <c r="U216" s="596"/>
      <c r="V216" s="639"/>
      <c r="W216" s="639"/>
      <c r="X216" s="639"/>
      <c r="Y216" s="640"/>
      <c r="Z216" s="640"/>
    </row>
    <row r="217" spans="1:26" s="27" customFormat="1" ht="25" hidden="1">
      <c r="A217" s="317"/>
      <c r="B217" s="317"/>
      <c r="C217" s="327" t="s">
        <v>308</v>
      </c>
      <c r="D217" s="309"/>
      <c r="E217" s="293"/>
      <c r="F217" s="293"/>
      <c r="G217" s="293"/>
      <c r="H217" s="293"/>
      <c r="I217" s="310"/>
      <c r="J217" s="310"/>
      <c r="K217" s="310"/>
      <c r="L217" s="310"/>
      <c r="M217" s="310"/>
      <c r="N217" s="310"/>
      <c r="O217" s="310"/>
      <c r="P217" s="403"/>
      <c r="Q217" s="604"/>
      <c r="R217" s="604"/>
      <c r="S217" s="604"/>
      <c r="T217" s="638"/>
      <c r="U217" s="596"/>
      <c r="V217" s="639"/>
      <c r="W217" s="639"/>
      <c r="X217" s="639"/>
      <c r="Y217" s="640"/>
      <c r="Z217" s="640"/>
    </row>
    <row r="218" spans="1:26" s="27" customFormat="1" ht="8.25" customHeight="1" thickBot="1">
      <c r="A218" s="317"/>
      <c r="B218" s="317"/>
      <c r="C218" s="327"/>
      <c r="D218" s="309"/>
      <c r="E218" s="293"/>
      <c r="F218" s="293"/>
      <c r="G218" s="293"/>
      <c r="H218" s="293"/>
      <c r="I218" s="310"/>
      <c r="J218" s="310"/>
      <c r="K218" s="310"/>
      <c r="L218" s="310"/>
      <c r="M218" s="310"/>
      <c r="N218" s="310"/>
      <c r="O218" s="310"/>
      <c r="P218" s="311"/>
      <c r="Q218" s="604"/>
      <c r="R218" s="604"/>
      <c r="S218" s="604"/>
      <c r="T218" s="638"/>
      <c r="U218" s="596"/>
      <c r="V218" s="639"/>
      <c r="W218" s="639"/>
      <c r="X218" s="637"/>
      <c r="Y218" s="637"/>
      <c r="Z218" s="637"/>
    </row>
    <row r="219" spans="1:26" s="4" customFormat="1" ht="16.5" customHeight="1">
      <c r="A219" s="281"/>
      <c r="B219" s="282"/>
      <c r="C219" s="328"/>
      <c r="D219" s="329"/>
      <c r="E219" s="328"/>
      <c r="F219" s="328"/>
      <c r="G219" s="328"/>
      <c r="H219" s="1158"/>
      <c r="I219" s="1158"/>
      <c r="J219" s="1158"/>
      <c r="K219" s="1159"/>
      <c r="L219" s="1081" t="s">
        <v>39</v>
      </c>
      <c r="M219" s="284" t="s">
        <v>36</v>
      </c>
      <c r="N219" s="285" t="s">
        <v>37</v>
      </c>
      <c r="O219" s="284" t="s">
        <v>714</v>
      </c>
      <c r="P219" s="286" t="s">
        <v>38</v>
      </c>
      <c r="Q219" s="579"/>
      <c r="R219" s="579"/>
      <c r="S219" s="579"/>
      <c r="T219" s="641"/>
      <c r="U219" s="642"/>
      <c r="V219" s="643"/>
      <c r="W219" s="643"/>
      <c r="X219" s="582"/>
      <c r="Y219" s="582"/>
      <c r="Z219" s="582"/>
    </row>
    <row r="220" spans="1:26" s="4" customFormat="1" ht="21" customHeight="1">
      <c r="A220" s="281"/>
      <c r="B220" s="287"/>
      <c r="C220" s="466" t="s">
        <v>5</v>
      </c>
      <c r="D220" s="466"/>
      <c r="E220" s="466"/>
      <c r="F220" s="1078">
        <f>SUMMARY!$E$6</f>
        <v>0</v>
      </c>
      <c r="G220" s="1078"/>
      <c r="H220" s="1078"/>
      <c r="I220" s="1078"/>
      <c r="J220" s="1078"/>
      <c r="K220" s="465"/>
      <c r="L220" s="1082"/>
      <c r="M220" s="288">
        <f>P84</f>
        <v>0</v>
      </c>
      <c r="N220" s="289">
        <f ca="1">P194</f>
        <v>0</v>
      </c>
      <c r="O220" s="288">
        <f>P279</f>
        <v>0</v>
      </c>
      <c r="P220" s="313">
        <f ca="1">P280</f>
        <v>0</v>
      </c>
      <c r="Q220" s="579"/>
      <c r="R220" s="579"/>
      <c r="S220" s="579"/>
      <c r="T220" s="641"/>
      <c r="U220" s="642"/>
      <c r="V220" s="643"/>
      <c r="W220" s="643"/>
      <c r="X220" s="582"/>
      <c r="Y220" s="582"/>
      <c r="Z220" s="582"/>
    </row>
    <row r="221" spans="1:26" s="4" customFormat="1" ht="27" customHeight="1" thickBot="1">
      <c r="A221" s="281"/>
      <c r="B221" s="380"/>
      <c r="C221" s="1187" t="s">
        <v>18</v>
      </c>
      <c r="D221" s="1187"/>
      <c r="E221" s="1187"/>
      <c r="F221" s="1242"/>
      <c r="G221" s="1085" t="str">
        <f>G5</f>
        <v>B01</v>
      </c>
      <c r="H221" s="1086"/>
      <c r="I221" s="304"/>
      <c r="J221" s="1120"/>
      <c r="K221" s="1120"/>
      <c r="L221" s="1120"/>
      <c r="M221" s="1120"/>
      <c r="N221" s="1120"/>
      <c r="O221" s="1241"/>
      <c r="P221" s="384"/>
      <c r="Q221" s="579"/>
      <c r="R221" s="579"/>
      <c r="S221" s="579"/>
      <c r="T221" s="586"/>
      <c r="U221" s="585"/>
      <c r="V221" s="580"/>
      <c r="W221" s="580"/>
      <c r="X221" s="582"/>
      <c r="Y221" s="582"/>
      <c r="Z221" s="582"/>
    </row>
    <row r="222" spans="1:26" ht="12" customHeight="1">
      <c r="A222" s="314"/>
      <c r="B222" s="1224" t="s">
        <v>619</v>
      </c>
      <c r="C222" s="1225"/>
      <c r="D222" s="1225"/>
      <c r="E222" s="1225"/>
      <c r="F222" s="1225"/>
      <c r="G222" s="1225"/>
      <c r="H222" s="1225"/>
      <c r="I222" s="1225"/>
      <c r="J222" s="1226"/>
      <c r="K222" s="1213" t="s">
        <v>620</v>
      </c>
      <c r="L222" s="1211" t="s">
        <v>407</v>
      </c>
      <c r="M222" s="1212"/>
      <c r="N222" s="1220" t="s">
        <v>584</v>
      </c>
      <c r="O222" s="1221"/>
      <c r="P222" s="1239" t="s">
        <v>242</v>
      </c>
      <c r="Q222" s="604"/>
      <c r="R222" s="604"/>
      <c r="S222" s="604"/>
      <c r="T222" s="638"/>
      <c r="U222" s="644"/>
      <c r="V222" s="601"/>
      <c r="W222" s="639"/>
      <c r="X222" s="639"/>
      <c r="Y222" s="640"/>
      <c r="Z222" s="640"/>
    </row>
    <row r="223" spans="1:26" ht="18" customHeight="1" thickBot="1">
      <c r="A223" s="314"/>
      <c r="B223" s="1227"/>
      <c r="C223" s="1228"/>
      <c r="D223" s="1228"/>
      <c r="E223" s="1228"/>
      <c r="F223" s="1228"/>
      <c r="G223" s="1228"/>
      <c r="H223" s="1228"/>
      <c r="I223" s="1228"/>
      <c r="J223" s="1229"/>
      <c r="K223" s="1214"/>
      <c r="L223" s="330" t="s">
        <v>247</v>
      </c>
      <c r="M223" s="330" t="s">
        <v>621</v>
      </c>
      <c r="N223" s="1222"/>
      <c r="O223" s="1223"/>
      <c r="P223" s="1240"/>
      <c r="Q223" s="604"/>
      <c r="R223" s="604"/>
      <c r="S223" s="645"/>
      <c r="T223" s="638"/>
      <c r="U223" s="601"/>
      <c r="V223" s="601"/>
      <c r="W223" s="639"/>
      <c r="X223" s="639"/>
      <c r="Y223" s="640"/>
      <c r="Z223" s="640"/>
    </row>
    <row r="224" spans="1:26" ht="14.15" customHeight="1" thickBot="1">
      <c r="A224" s="314"/>
      <c r="B224" s="811"/>
      <c r="C224" s="777" t="s">
        <v>622</v>
      </c>
      <c r="D224" s="812" t="s">
        <v>623</v>
      </c>
      <c r="E224" s="813"/>
      <c r="F224" s="813"/>
      <c r="G224" s="813"/>
      <c r="H224" s="813"/>
      <c r="I224" s="813"/>
      <c r="J224" s="814"/>
      <c r="K224" s="814"/>
      <c r="L224" s="815"/>
      <c r="M224" s="815"/>
      <c r="N224" s="813"/>
      <c r="O224" s="816"/>
      <c r="P224" s="817"/>
      <c r="Q224" s="604"/>
      <c r="R224" s="604"/>
      <c r="S224" s="604"/>
      <c r="T224" s="626"/>
      <c r="U224" s="601"/>
      <c r="V224" s="600"/>
      <c r="W224" s="602"/>
      <c r="X224" s="602"/>
      <c r="Y224" s="603"/>
      <c r="Z224" s="603"/>
    </row>
    <row r="225" spans="1:26" ht="14.15" customHeight="1" thickBot="1">
      <c r="A225" s="314"/>
      <c r="B225" s="811"/>
      <c r="C225" s="777"/>
      <c r="D225" s="777" t="s">
        <v>624</v>
      </c>
      <c r="E225" s="813"/>
      <c r="F225" s="813"/>
      <c r="G225" s="813"/>
      <c r="H225" s="813"/>
      <c r="I225" s="813"/>
      <c r="J225" s="814"/>
      <c r="K225" s="814"/>
      <c r="L225" s="815"/>
      <c r="M225" s="815"/>
      <c r="N225" s="813"/>
      <c r="O225" s="816"/>
      <c r="P225" s="817"/>
      <c r="Q225" s="604"/>
      <c r="R225" s="604"/>
      <c r="S225" s="604"/>
      <c r="T225" s="626"/>
      <c r="U225" s="601"/>
      <c r="V225" s="600"/>
      <c r="W225" s="602"/>
      <c r="X225" s="602"/>
      <c r="Y225" s="603"/>
      <c r="Z225" s="603"/>
    </row>
    <row r="226" spans="1:26" s="7" customFormat="1" ht="14.5" customHeight="1">
      <c r="A226" s="294"/>
      <c r="B226" s="1270"/>
      <c r="C226" s="1313"/>
      <c r="D226" s="1268" t="s">
        <v>629</v>
      </c>
      <c r="E226" s="999" t="s">
        <v>625</v>
      </c>
      <c r="F226" s="1000"/>
      <c r="G226" s="1000"/>
      <c r="H226" s="1000"/>
      <c r="I226" s="1000"/>
      <c r="J226" s="1000"/>
      <c r="K226" s="1278" t="s">
        <v>626</v>
      </c>
      <c r="L226" s="1258">
        <v>8</v>
      </c>
      <c r="M226" s="1258">
        <v>10</v>
      </c>
      <c r="N226" s="1185"/>
      <c r="O226" s="1186"/>
      <c r="P226" s="1272" t="str">
        <f>IF(N226&gt;100,"incorrect entry",IF(N226&gt;=80,M226,IF(N226&gt;=65,L226,"")))</f>
        <v/>
      </c>
      <c r="Q226" s="599"/>
      <c r="R226" s="599"/>
      <c r="S226" s="589"/>
      <c r="T226" s="600" t="str">
        <f>IF(N226&lt;&gt;"",N226,"")</f>
        <v/>
      </c>
      <c r="U226" s="601" t="s">
        <v>192</v>
      </c>
      <c r="V226" s="602"/>
      <c r="W226" s="602"/>
      <c r="X226" s="602"/>
      <c r="Y226" s="603"/>
      <c r="Z226" s="603"/>
    </row>
    <row r="227" spans="1:26" s="7" customFormat="1" ht="24" customHeight="1">
      <c r="A227" s="294"/>
      <c r="B227" s="1270"/>
      <c r="C227" s="1313"/>
      <c r="D227" s="1268"/>
      <c r="E227" s="1000"/>
      <c r="F227" s="1000"/>
      <c r="G227" s="1000"/>
      <c r="H227" s="1000"/>
      <c r="I227" s="1000"/>
      <c r="J227" s="1000"/>
      <c r="K227" s="1278"/>
      <c r="L227" s="1258"/>
      <c r="M227" s="1258"/>
      <c r="N227" s="1185"/>
      <c r="O227" s="1186"/>
      <c r="P227" s="1272"/>
      <c r="Q227" s="599"/>
      <c r="R227" s="599"/>
      <c r="S227" s="589"/>
      <c r="T227" s="600" t="str">
        <f>IF(N227&lt;&gt;"",N227,"")</f>
        <v/>
      </c>
      <c r="U227" s="601" t="s">
        <v>192</v>
      </c>
      <c r="V227" s="602"/>
      <c r="W227" s="602"/>
      <c r="X227" s="602"/>
      <c r="Y227" s="603"/>
      <c r="Z227" s="603"/>
    </row>
    <row r="228" spans="1:26" s="7" customFormat="1" ht="27" customHeight="1">
      <c r="A228" s="294"/>
      <c r="B228" s="1271"/>
      <c r="C228" s="1314"/>
      <c r="D228" s="1269"/>
      <c r="E228" s="1273" t="s">
        <v>627</v>
      </c>
      <c r="F228" s="1274"/>
      <c r="G228" s="1279"/>
      <c r="H228" s="1280"/>
      <c r="I228" s="1280"/>
      <c r="J228" s="1280"/>
      <c r="K228" s="1048"/>
      <c r="L228" s="1049"/>
      <c r="M228" s="1049"/>
      <c r="N228" s="1049"/>
      <c r="O228" s="1049"/>
      <c r="P228" s="1050"/>
      <c r="Q228" s="599"/>
      <c r="R228" s="599"/>
      <c r="S228" s="589"/>
      <c r="T228" s="600" t="str">
        <f>IF(N228&lt;&gt;"",N228,"")</f>
        <v/>
      </c>
      <c r="U228" s="601" t="s">
        <v>192</v>
      </c>
      <c r="V228" s="602"/>
      <c r="W228" s="602"/>
      <c r="X228" s="602"/>
      <c r="Y228" s="603"/>
      <c r="Z228" s="603"/>
    </row>
    <row r="229" spans="1:26" s="7" customFormat="1" ht="24" customHeight="1" thickBot="1">
      <c r="A229" s="294"/>
      <c r="B229" s="571"/>
      <c r="C229" s="572"/>
      <c r="D229" s="662" t="s">
        <v>630</v>
      </c>
      <c r="E229" s="952" t="s">
        <v>628</v>
      </c>
      <c r="F229" s="1092"/>
      <c r="G229" s="1092"/>
      <c r="H229" s="1092"/>
      <c r="I229" s="1092"/>
      <c r="J229" s="1092"/>
      <c r="K229" s="736" t="s">
        <v>626</v>
      </c>
      <c r="L229" s="737">
        <v>6</v>
      </c>
      <c r="M229" s="737">
        <v>7</v>
      </c>
      <c r="N229" s="1077"/>
      <c r="O229" s="931"/>
      <c r="P229" s="669" t="str">
        <f>IF(N229&gt;100,"incorrect entry",IF(N229&gt;=80,M229,IF(N229&gt;=65,L229,"")))</f>
        <v/>
      </c>
      <c r="Q229" s="599"/>
      <c r="R229" s="599"/>
      <c r="S229" s="589"/>
      <c r="T229" s="600" t="str">
        <f>IF(N229&lt;&gt;"",N229,"")</f>
        <v/>
      </c>
      <c r="U229" s="601" t="s">
        <v>192</v>
      </c>
      <c r="V229" s="602"/>
      <c r="W229" s="602"/>
      <c r="X229" s="602"/>
      <c r="Y229" s="603"/>
      <c r="Z229" s="603"/>
    </row>
    <row r="230" spans="1:26" ht="24" customHeight="1" thickBot="1">
      <c r="A230" s="314"/>
      <c r="B230" s="996" t="s">
        <v>631</v>
      </c>
      <c r="C230" s="997"/>
      <c r="D230" s="997"/>
      <c r="E230" s="997"/>
      <c r="F230" s="997"/>
      <c r="G230" s="997"/>
      <c r="H230" s="997"/>
      <c r="I230" s="997"/>
      <c r="J230" s="997"/>
      <c r="K230" s="997"/>
      <c r="L230" s="997"/>
      <c r="M230" s="997"/>
      <c r="N230" s="997"/>
      <c r="O230" s="998"/>
      <c r="P230" s="670">
        <f>SUM(P226,P229)</f>
        <v>0</v>
      </c>
      <c r="Q230" s="604"/>
      <c r="R230" s="646"/>
      <c r="S230" s="646"/>
      <c r="T230" s="626"/>
      <c r="U230" s="601"/>
      <c r="V230" s="601"/>
      <c r="W230" s="602"/>
      <c r="X230" s="602"/>
      <c r="Y230" s="603"/>
      <c r="Z230" s="603"/>
    </row>
    <row r="231" spans="1:26" ht="14.15" customHeight="1" thickBot="1">
      <c r="A231" s="314"/>
      <c r="B231" s="811"/>
      <c r="C231" s="777" t="s">
        <v>632</v>
      </c>
      <c r="D231" s="1315" t="s">
        <v>633</v>
      </c>
      <c r="E231" s="1315"/>
      <c r="F231" s="1315"/>
      <c r="G231" s="813"/>
      <c r="H231" s="813"/>
      <c r="I231" s="813"/>
      <c r="J231" s="819"/>
      <c r="K231" s="819"/>
      <c r="L231" s="819"/>
      <c r="M231" s="819"/>
      <c r="N231" s="816"/>
      <c r="O231" s="820"/>
      <c r="P231" s="821"/>
      <c r="Q231" s="604"/>
      <c r="R231" s="604"/>
      <c r="S231" s="604"/>
      <c r="T231" s="626"/>
      <c r="U231" s="601"/>
      <c r="V231" s="600"/>
      <c r="W231" s="602"/>
      <c r="X231" s="602"/>
      <c r="Y231" s="603"/>
      <c r="Z231" s="603"/>
    </row>
    <row r="232" spans="1:26" ht="14.15" customHeight="1" thickBot="1">
      <c r="A232" s="314"/>
      <c r="B232" s="811"/>
      <c r="C232" s="777"/>
      <c r="D232" s="777" t="s">
        <v>634</v>
      </c>
      <c r="E232" s="813"/>
      <c r="F232" s="813"/>
      <c r="G232" s="813"/>
      <c r="H232" s="813"/>
      <c r="I232" s="813"/>
      <c r="J232" s="814"/>
      <c r="K232" s="814"/>
      <c r="L232" s="815"/>
      <c r="M232" s="815"/>
      <c r="N232" s="813"/>
      <c r="O232" s="816"/>
      <c r="P232" s="817"/>
      <c r="Q232" s="604"/>
      <c r="R232" s="604"/>
      <c r="S232" s="604"/>
      <c r="T232" s="626"/>
      <c r="U232" s="601"/>
      <c r="V232" s="600"/>
      <c r="W232" s="602"/>
      <c r="X232" s="602"/>
      <c r="Y232" s="603"/>
      <c r="Z232" s="603"/>
    </row>
    <row r="233" spans="1:26" ht="12" customHeight="1">
      <c r="A233" s="314"/>
      <c r="B233" s="780"/>
      <c r="C233" s="781"/>
      <c r="D233" s="798" t="s">
        <v>635</v>
      </c>
      <c r="E233" s="926" t="s">
        <v>636</v>
      </c>
      <c r="F233" s="926"/>
      <c r="G233" s="926"/>
      <c r="H233" s="926"/>
      <c r="I233" s="926"/>
      <c r="J233" s="927"/>
      <c r="K233" s="385" t="s">
        <v>626</v>
      </c>
      <c r="L233" s="818">
        <v>6</v>
      </c>
      <c r="M233" s="818">
        <v>7</v>
      </c>
      <c r="N233" s="950"/>
      <c r="O233" s="951"/>
      <c r="P233" s="442" t="str">
        <f t="shared" ref="P233:P239" si="14">IF(N233&gt;100,"incorrect entry",IF(N233&gt;=80,M233,IF(N233&gt;=65,L233,"")))</f>
        <v/>
      </c>
      <c r="Q233" s="604"/>
      <c r="R233" s="604"/>
      <c r="S233" s="604"/>
      <c r="T233" s="600" t="str">
        <f t="shared" ref="T233:T239" si="15">IF(N233&lt;&gt;"",N233,"")</f>
        <v/>
      </c>
      <c r="U233" s="601" t="s">
        <v>196</v>
      </c>
      <c r="V233" s="600" t="str">
        <f t="shared" ref="V233:V239" si="16">IF(ISNUMBER(P233),P233,"0.00")</f>
        <v>0.00</v>
      </c>
      <c r="W233" s="602"/>
      <c r="X233" s="602"/>
      <c r="Y233" s="603"/>
      <c r="Z233" s="603"/>
    </row>
    <row r="234" spans="1:26" ht="12" customHeight="1">
      <c r="A234" s="314"/>
      <c r="B234" s="298"/>
      <c r="C234" s="738"/>
      <c r="D234" s="325" t="s">
        <v>637</v>
      </c>
      <c r="E234" s="918" t="s">
        <v>638</v>
      </c>
      <c r="F234" s="918"/>
      <c r="G234" s="918"/>
      <c r="H234" s="918"/>
      <c r="I234" s="918"/>
      <c r="J234" s="919"/>
      <c r="K234" s="331" t="s">
        <v>626</v>
      </c>
      <c r="L234" s="737">
        <v>5</v>
      </c>
      <c r="M234" s="737">
        <v>6</v>
      </c>
      <c r="N234" s="930"/>
      <c r="O234" s="931"/>
      <c r="P234" s="116" t="str">
        <f t="shared" si="14"/>
        <v/>
      </c>
      <c r="Q234" s="604"/>
      <c r="R234" s="604"/>
      <c r="S234" s="604"/>
      <c r="T234" s="600" t="str">
        <f t="shared" si="15"/>
        <v/>
      </c>
      <c r="U234" s="601" t="s">
        <v>197</v>
      </c>
      <c r="V234" s="600" t="str">
        <f t="shared" si="16"/>
        <v>0.00</v>
      </c>
      <c r="W234" s="602"/>
      <c r="X234" s="602"/>
      <c r="Y234" s="603"/>
      <c r="Z234" s="603"/>
    </row>
    <row r="235" spans="1:26" ht="15" customHeight="1">
      <c r="A235" s="314"/>
      <c r="B235" s="323"/>
      <c r="C235" s="324"/>
      <c r="D235" s="320" t="s">
        <v>639</v>
      </c>
      <c r="E235" s="952" t="s">
        <v>640</v>
      </c>
      <c r="F235" s="952"/>
      <c r="G235" s="952"/>
      <c r="H235" s="952"/>
      <c r="I235" s="952"/>
      <c r="J235" s="953"/>
      <c r="K235" s="331" t="s">
        <v>626</v>
      </c>
      <c r="L235" s="737">
        <v>5</v>
      </c>
      <c r="M235" s="737">
        <v>6</v>
      </c>
      <c r="N235" s="930"/>
      <c r="O235" s="931"/>
      <c r="P235" s="116" t="str">
        <f t="shared" si="14"/>
        <v/>
      </c>
      <c r="Q235" s="604"/>
      <c r="R235" s="604"/>
      <c r="S235" s="604"/>
      <c r="T235" s="600" t="str">
        <f t="shared" si="15"/>
        <v/>
      </c>
      <c r="U235" s="601" t="s">
        <v>198</v>
      </c>
      <c r="V235" s="600" t="str">
        <f t="shared" si="16"/>
        <v>0.00</v>
      </c>
      <c r="W235" s="602"/>
      <c r="X235" s="602"/>
      <c r="Y235" s="603"/>
      <c r="Z235" s="603"/>
    </row>
    <row r="236" spans="1:26" ht="12" customHeight="1">
      <c r="A236" s="314"/>
      <c r="B236" s="298"/>
      <c r="C236" s="738"/>
      <c r="D236" s="325" t="s">
        <v>642</v>
      </c>
      <c r="E236" s="918" t="s">
        <v>641</v>
      </c>
      <c r="F236" s="918"/>
      <c r="G236" s="918"/>
      <c r="H236" s="918"/>
      <c r="I236" s="918"/>
      <c r="J236" s="919"/>
      <c r="K236" s="331" t="s">
        <v>626</v>
      </c>
      <c r="L236" s="737">
        <v>5</v>
      </c>
      <c r="M236" s="737">
        <v>6</v>
      </c>
      <c r="N236" s="930"/>
      <c r="O236" s="931"/>
      <c r="P236" s="116" t="str">
        <f t="shared" si="14"/>
        <v/>
      </c>
      <c r="Q236" s="604"/>
      <c r="R236" s="604"/>
      <c r="S236" s="604"/>
      <c r="T236" s="600" t="str">
        <f t="shared" si="15"/>
        <v/>
      </c>
      <c r="U236" s="601" t="s">
        <v>199</v>
      </c>
      <c r="V236" s="600" t="str">
        <f t="shared" si="16"/>
        <v>0.00</v>
      </c>
      <c r="W236" s="602"/>
      <c r="X236" s="602"/>
      <c r="Y236" s="603"/>
      <c r="Z236" s="603"/>
    </row>
    <row r="237" spans="1:26" ht="12" customHeight="1">
      <c r="A237" s="314"/>
      <c r="B237" s="298"/>
      <c r="C237" s="738"/>
      <c r="D237" s="325" t="s">
        <v>643</v>
      </c>
      <c r="E237" s="918" t="s">
        <v>644</v>
      </c>
      <c r="F237" s="918"/>
      <c r="G237" s="918"/>
      <c r="H237" s="918"/>
      <c r="I237" s="918"/>
      <c r="J237" s="919"/>
      <c r="K237" s="331" t="s">
        <v>645</v>
      </c>
      <c r="L237" s="737">
        <v>1</v>
      </c>
      <c r="M237" s="737">
        <v>2</v>
      </c>
      <c r="N237" s="930"/>
      <c r="O237" s="931"/>
      <c r="P237" s="116" t="str">
        <f t="shared" si="14"/>
        <v/>
      </c>
      <c r="Q237" s="604"/>
      <c r="R237" s="604"/>
      <c r="S237" s="604"/>
      <c r="T237" s="600" t="str">
        <f t="shared" si="15"/>
        <v/>
      </c>
      <c r="U237" s="601" t="s">
        <v>199</v>
      </c>
      <c r="V237" s="600" t="str">
        <f t="shared" si="16"/>
        <v>0.00</v>
      </c>
      <c r="W237" s="602"/>
      <c r="X237" s="602"/>
      <c r="Y237" s="603"/>
      <c r="Z237" s="603"/>
    </row>
    <row r="238" spans="1:26" ht="12" customHeight="1">
      <c r="A238" s="314"/>
      <c r="B238" s="298"/>
      <c r="C238" s="738"/>
      <c r="D238" s="325" t="s">
        <v>647</v>
      </c>
      <c r="E238" s="918" t="s">
        <v>646</v>
      </c>
      <c r="F238" s="918"/>
      <c r="G238" s="918"/>
      <c r="H238" s="918"/>
      <c r="I238" s="918"/>
      <c r="J238" s="919"/>
      <c r="K238" s="331" t="s">
        <v>626</v>
      </c>
      <c r="L238" s="737">
        <v>1</v>
      </c>
      <c r="M238" s="737">
        <v>2</v>
      </c>
      <c r="N238" s="930"/>
      <c r="O238" s="931"/>
      <c r="P238" s="116" t="str">
        <f t="shared" si="14"/>
        <v/>
      </c>
      <c r="Q238" s="604"/>
      <c r="R238" s="604"/>
      <c r="S238" s="604"/>
      <c r="T238" s="600" t="str">
        <f t="shared" si="15"/>
        <v/>
      </c>
      <c r="U238" s="601" t="s">
        <v>199</v>
      </c>
      <c r="V238" s="600" t="str">
        <f t="shared" si="16"/>
        <v>0.00</v>
      </c>
      <c r="W238" s="602"/>
      <c r="X238" s="602"/>
      <c r="Y238" s="603"/>
      <c r="Z238" s="603"/>
    </row>
    <row r="239" spans="1:26" ht="12" customHeight="1" thickBot="1">
      <c r="A239" s="314"/>
      <c r="B239" s="303"/>
      <c r="C239" s="387"/>
      <c r="D239" s="388" t="s">
        <v>648</v>
      </c>
      <c r="E239" s="1057" t="s">
        <v>649</v>
      </c>
      <c r="F239" s="1057"/>
      <c r="G239" s="1057"/>
      <c r="H239" s="1057"/>
      <c r="I239" s="1057"/>
      <c r="J239" s="1058"/>
      <c r="K239" s="389" t="s">
        <v>650</v>
      </c>
      <c r="L239" s="737">
        <v>3</v>
      </c>
      <c r="M239" s="737">
        <v>5</v>
      </c>
      <c r="N239" s="932"/>
      <c r="O239" s="933"/>
      <c r="P239" s="116" t="str">
        <f t="shared" si="14"/>
        <v/>
      </c>
      <c r="Q239" s="604"/>
      <c r="R239" s="604"/>
      <c r="S239" s="604"/>
      <c r="T239" s="600" t="str">
        <f t="shared" si="15"/>
        <v/>
      </c>
      <c r="U239" s="601" t="s">
        <v>401</v>
      </c>
      <c r="V239" s="600" t="str">
        <f t="shared" si="16"/>
        <v>0.00</v>
      </c>
      <c r="W239" s="602"/>
      <c r="X239" s="602"/>
      <c r="Y239" s="603"/>
      <c r="Z239" s="603"/>
    </row>
    <row r="240" spans="1:26" ht="12" customHeight="1">
      <c r="A240" s="314"/>
      <c r="B240" s="1296"/>
      <c r="C240" s="1225"/>
      <c r="D240" s="1225"/>
      <c r="E240" s="1225"/>
      <c r="F240" s="1225"/>
      <c r="G240" s="1225"/>
      <c r="H240" s="1225"/>
      <c r="I240" s="1225"/>
      <c r="J240" s="1226"/>
      <c r="K240" s="1275" t="s">
        <v>484</v>
      </c>
      <c r="L240" s="1211" t="s">
        <v>407</v>
      </c>
      <c r="M240" s="1212"/>
      <c r="N240" s="1220" t="s">
        <v>407</v>
      </c>
      <c r="O240" s="1221"/>
      <c r="P240" s="1239" t="s">
        <v>242</v>
      </c>
      <c r="Q240" s="604"/>
      <c r="R240" s="646"/>
      <c r="S240" s="646"/>
      <c r="T240" s="638"/>
      <c r="U240" s="644"/>
      <c r="V240" s="601"/>
      <c r="W240" s="639"/>
      <c r="X240" s="639"/>
      <c r="Y240" s="640"/>
      <c r="Z240" s="640"/>
    </row>
    <row r="241" spans="1:26" ht="18" customHeight="1" thickBot="1">
      <c r="A241" s="314"/>
      <c r="B241" s="1227"/>
      <c r="C241" s="1228"/>
      <c r="D241" s="1228"/>
      <c r="E241" s="1228"/>
      <c r="F241" s="1228"/>
      <c r="G241" s="1228"/>
      <c r="H241" s="1228"/>
      <c r="I241" s="1228"/>
      <c r="J241" s="1229"/>
      <c r="K241" s="1276"/>
      <c r="L241" s="330" t="s">
        <v>247</v>
      </c>
      <c r="M241" s="330" t="s">
        <v>21</v>
      </c>
      <c r="N241" s="1222"/>
      <c r="O241" s="1223"/>
      <c r="P241" s="1277"/>
      <c r="Q241" s="604"/>
      <c r="R241" s="646"/>
      <c r="S241" s="647"/>
      <c r="T241" s="638"/>
      <c r="U241" s="601"/>
      <c r="V241" s="601"/>
      <c r="W241" s="639"/>
      <c r="X241" s="639"/>
      <c r="Y241" s="640"/>
      <c r="Z241" s="640"/>
    </row>
    <row r="242" spans="1:26" ht="36" customHeight="1">
      <c r="A242" s="314"/>
      <c r="B242" s="663"/>
      <c r="C242" s="664"/>
      <c r="D242" s="1044" t="s">
        <v>654</v>
      </c>
      <c r="E242" s="1037" t="s">
        <v>651</v>
      </c>
      <c r="F242" s="1037"/>
      <c r="G242" s="1037"/>
      <c r="H242" s="1037"/>
      <c r="I242" s="1037"/>
      <c r="J242" s="1038"/>
      <c r="K242" s="426" t="s">
        <v>483</v>
      </c>
      <c r="L242" s="737">
        <v>4</v>
      </c>
      <c r="M242" s="737">
        <v>5</v>
      </c>
      <c r="N242" s="922"/>
      <c r="O242" s="923"/>
      <c r="P242" s="248" t="str">
        <f>IF(N242&gt;100,"incorrect entry",IF(N242&gt;=80,M242,IF(N242&gt;=65,L242,"")))</f>
        <v/>
      </c>
      <c r="Q242" s="604"/>
      <c r="R242" s="646"/>
      <c r="S242" s="646"/>
      <c r="T242" s="600" t="str">
        <f>IF(O242&lt;&gt;"",O242,"")</f>
        <v/>
      </c>
      <c r="U242" s="601" t="s">
        <v>126</v>
      </c>
      <c r="V242" s="600" t="str">
        <f>IF(ISNUMBER(P242),P242,"0.00")</f>
        <v>0.00</v>
      </c>
      <c r="W242" s="602"/>
      <c r="X242" s="602"/>
      <c r="Y242" s="603"/>
      <c r="Z242" s="603"/>
    </row>
    <row r="243" spans="1:26" ht="38.25" customHeight="1">
      <c r="A243" s="314"/>
      <c r="B243" s="665"/>
      <c r="C243" s="666"/>
      <c r="D243" s="1045"/>
      <c r="E243" s="1054" t="s">
        <v>652</v>
      </c>
      <c r="F243" s="1055"/>
      <c r="G243" s="1055"/>
      <c r="H243" s="1055"/>
      <c r="I243" s="1055"/>
      <c r="J243" s="1056"/>
      <c r="K243" s="426" t="s">
        <v>482</v>
      </c>
      <c r="L243" s="737">
        <v>3</v>
      </c>
      <c r="M243" s="737">
        <v>4</v>
      </c>
      <c r="N243" s="922"/>
      <c r="O243" s="923"/>
      <c r="P243" s="248" t="str">
        <f>IF(N243&gt;100,"incorrect entry",IF(N243&gt;=80,M243,IF(N243&gt;=65,L243,"")))</f>
        <v/>
      </c>
      <c r="Q243" s="604"/>
      <c r="R243" s="646"/>
      <c r="S243" s="646"/>
      <c r="T243" s="600" t="str">
        <f>IF(O243&lt;&gt;"",O243,"")</f>
        <v/>
      </c>
      <c r="U243" s="601" t="s">
        <v>126</v>
      </c>
      <c r="V243" s="600" t="str">
        <f>IF(ISNUMBER(P243),P243,"0.00")</f>
        <v>0.00</v>
      </c>
      <c r="W243" s="602"/>
      <c r="X243" s="602"/>
      <c r="Y243" s="603"/>
      <c r="Z243" s="603"/>
    </row>
    <row r="244" spans="1:26" ht="27" customHeight="1">
      <c r="A244" s="314"/>
      <c r="B244" s="667"/>
      <c r="C244" s="668"/>
      <c r="D244" s="1046"/>
      <c r="E244" s="1047" t="s">
        <v>653</v>
      </c>
      <c r="F244" s="1047"/>
      <c r="G244" s="1051"/>
      <c r="H244" s="1052"/>
      <c r="I244" s="1052"/>
      <c r="J244" s="1053"/>
      <c r="K244" s="1048"/>
      <c r="L244" s="1049"/>
      <c r="M244" s="1049"/>
      <c r="N244" s="1049"/>
      <c r="O244" s="1049"/>
      <c r="P244" s="1050"/>
      <c r="Q244" s="604"/>
      <c r="R244" s="646"/>
      <c r="S244" s="646"/>
      <c r="T244" s="600" t="str">
        <f>IF(O244&lt;&gt;"",O244,"")</f>
        <v/>
      </c>
      <c r="U244" s="601" t="s">
        <v>127</v>
      </c>
      <c r="V244" s="600" t="str">
        <f>IF(ISNUMBER(P244),P244,"0.00")</f>
        <v>0.00</v>
      </c>
      <c r="W244" s="602"/>
      <c r="X244" s="602"/>
      <c r="Y244" s="603"/>
      <c r="Z244" s="603"/>
    </row>
    <row r="245" spans="1:26" ht="29.5" customHeight="1" thickBot="1">
      <c r="A245" s="314"/>
      <c r="B245" s="295"/>
      <c r="C245" s="739"/>
      <c r="D245" s="320" t="s">
        <v>655</v>
      </c>
      <c r="E245" s="926" t="s">
        <v>461</v>
      </c>
      <c r="F245" s="926"/>
      <c r="G245" s="926"/>
      <c r="H245" s="926"/>
      <c r="I245" s="926"/>
      <c r="J245" s="927"/>
      <c r="K245" s="386" t="s">
        <v>244</v>
      </c>
      <c r="L245" s="737">
        <v>2</v>
      </c>
      <c r="M245" s="737">
        <v>3</v>
      </c>
      <c r="N245" s="1256"/>
      <c r="O245" s="1257"/>
      <c r="P245" s="740" t="str">
        <f>IF(N245&gt;100,"incorrect entry",IF(N245&gt;=80,M245,IF(N245&gt;=65,L245,"")))</f>
        <v/>
      </c>
      <c r="Q245" s="604"/>
      <c r="R245" s="646"/>
      <c r="S245" s="646"/>
      <c r="T245" s="600" t="str">
        <f>IF(O245&lt;&gt;"",O245,"")</f>
        <v/>
      </c>
      <c r="U245" s="601" t="s">
        <v>127</v>
      </c>
      <c r="V245" s="600" t="str">
        <f>IF(ISNUMBER(P245),P245,"0.00")</f>
        <v>0.00</v>
      </c>
      <c r="W245" s="602"/>
      <c r="X245" s="602"/>
      <c r="Y245" s="603"/>
      <c r="Z245" s="603"/>
    </row>
    <row r="246" spans="1:26" ht="24" customHeight="1" thickBot="1">
      <c r="A246" s="314"/>
      <c r="B246" s="996" t="s">
        <v>656</v>
      </c>
      <c r="C246" s="997"/>
      <c r="D246" s="997"/>
      <c r="E246" s="997"/>
      <c r="F246" s="997"/>
      <c r="G246" s="997"/>
      <c r="H246" s="997"/>
      <c r="I246" s="997"/>
      <c r="J246" s="997"/>
      <c r="K246" s="997"/>
      <c r="L246" s="997"/>
      <c r="M246" s="997"/>
      <c r="N246" s="997"/>
      <c r="O246" s="998"/>
      <c r="P246" s="670">
        <f>SUM(P233:P239,P242:P243,P245)</f>
        <v>0</v>
      </c>
      <c r="Q246" s="604"/>
      <c r="R246" s="646"/>
      <c r="S246" s="646"/>
      <c r="T246" s="626"/>
      <c r="U246" s="601"/>
      <c r="V246" s="601"/>
      <c r="W246" s="602"/>
      <c r="X246" s="602"/>
      <c r="Y246" s="603"/>
      <c r="Z246" s="603"/>
    </row>
    <row r="247" spans="1:26" ht="14.15" customHeight="1" thickBot="1">
      <c r="A247" s="314"/>
      <c r="B247" s="811"/>
      <c r="C247" s="777" t="s">
        <v>657</v>
      </c>
      <c r="D247" s="823" t="s">
        <v>658</v>
      </c>
      <c r="E247" s="813"/>
      <c r="F247" s="813"/>
      <c r="G247" s="813"/>
      <c r="H247" s="813"/>
      <c r="I247" s="813"/>
      <c r="J247" s="819"/>
      <c r="K247" s="819"/>
      <c r="L247" s="819"/>
      <c r="M247" s="819"/>
      <c r="N247" s="816"/>
      <c r="O247" s="824"/>
      <c r="P247" s="821"/>
      <c r="Q247" s="604"/>
      <c r="R247" s="604"/>
      <c r="S247" s="604"/>
      <c r="T247" s="626"/>
      <c r="U247" s="601"/>
      <c r="V247" s="600"/>
      <c r="W247" s="602"/>
      <c r="X247" s="602"/>
      <c r="Y247" s="603"/>
      <c r="Z247" s="603"/>
    </row>
    <row r="248" spans="1:26" ht="14.15" customHeight="1" thickBot="1">
      <c r="A248" s="314"/>
      <c r="B248" s="811"/>
      <c r="C248" s="777"/>
      <c r="D248" s="777" t="s">
        <v>659</v>
      </c>
      <c r="E248" s="813"/>
      <c r="F248" s="813"/>
      <c r="G248" s="813"/>
      <c r="H248" s="813"/>
      <c r="I248" s="813"/>
      <c r="J248" s="814"/>
      <c r="K248" s="814"/>
      <c r="L248" s="815"/>
      <c r="M248" s="815"/>
      <c r="N248" s="813"/>
      <c r="O248" s="816"/>
      <c r="P248" s="817"/>
      <c r="Q248" s="604"/>
      <c r="R248" s="604"/>
      <c r="S248" s="604"/>
      <c r="T248" s="626"/>
      <c r="U248" s="601"/>
      <c r="V248" s="600"/>
      <c r="W248" s="602"/>
      <c r="X248" s="602"/>
      <c r="Y248" s="603"/>
      <c r="Z248" s="603"/>
    </row>
    <row r="249" spans="1:26" ht="12" customHeight="1">
      <c r="A249" s="314"/>
      <c r="B249" s="780"/>
      <c r="C249" s="781"/>
      <c r="D249" s="798" t="s">
        <v>660</v>
      </c>
      <c r="E249" s="948" t="s">
        <v>667</v>
      </c>
      <c r="F249" s="948"/>
      <c r="G249" s="948"/>
      <c r="H249" s="948"/>
      <c r="I249" s="948"/>
      <c r="J249" s="949"/>
      <c r="K249" s="822" t="s">
        <v>626</v>
      </c>
      <c r="L249" s="818">
        <v>2</v>
      </c>
      <c r="M249" s="818">
        <v>3</v>
      </c>
      <c r="N249" s="950"/>
      <c r="O249" s="951"/>
      <c r="P249" s="442" t="str">
        <f>IF(N249&gt;100,"incorrect entry",IF(N249&gt;=80,M249,IF(N249&gt;=65,L249,"")))</f>
        <v/>
      </c>
      <c r="Q249" s="604"/>
      <c r="R249" s="604"/>
      <c r="S249" s="604"/>
      <c r="T249" s="600" t="str">
        <f t="shared" ref="T249:T255" si="17">IF(N249&lt;&gt;"",N249,"")</f>
        <v/>
      </c>
      <c r="U249" s="601" t="s">
        <v>189</v>
      </c>
      <c r="V249" s="600" t="str">
        <f t="shared" ref="V249:V256" si="18">IF(ISNUMBER(P249),P249,"0.00")</f>
        <v>0.00</v>
      </c>
      <c r="W249" s="602"/>
      <c r="X249" s="602"/>
      <c r="Y249" s="603"/>
      <c r="Z249" s="603"/>
    </row>
    <row r="250" spans="1:26" ht="12" hidden="1" customHeight="1">
      <c r="A250" s="314"/>
      <c r="B250" s="295"/>
      <c r="C250" s="296"/>
      <c r="D250" s="320">
        <v>3.2</v>
      </c>
      <c r="E250" s="952" t="s">
        <v>125</v>
      </c>
      <c r="F250" s="952"/>
      <c r="G250" s="952"/>
      <c r="H250" s="952"/>
      <c r="I250" s="952"/>
      <c r="J250" s="953" t="s">
        <v>11</v>
      </c>
      <c r="K250" s="426"/>
      <c r="L250" s="390">
        <v>1</v>
      </c>
      <c r="M250" s="737">
        <v>2</v>
      </c>
      <c r="N250" s="930"/>
      <c r="O250" s="931"/>
      <c r="P250" s="116" t="str">
        <f t="shared" ref="P250:P256" si="19">IF(N250&gt;100,"incorrect entry",IF(N250&gt;=80,M250,IF(N250&gt;=65,L250,"")))</f>
        <v/>
      </c>
      <c r="Q250" s="604"/>
      <c r="R250" s="604"/>
      <c r="S250" s="604"/>
      <c r="T250" s="600" t="str">
        <f t="shared" si="17"/>
        <v/>
      </c>
      <c r="U250" s="601" t="s">
        <v>190</v>
      </c>
      <c r="V250" s="600" t="str">
        <f t="shared" si="18"/>
        <v>0.00</v>
      </c>
      <c r="W250" s="602"/>
      <c r="X250" s="602"/>
      <c r="Y250" s="603"/>
      <c r="Z250" s="603"/>
    </row>
    <row r="251" spans="1:26" ht="12" customHeight="1">
      <c r="A251" s="314"/>
      <c r="B251" s="323"/>
      <c r="C251" s="324"/>
      <c r="D251" s="325" t="s">
        <v>661</v>
      </c>
      <c r="E251" s="952" t="s">
        <v>668</v>
      </c>
      <c r="F251" s="952"/>
      <c r="G251" s="952"/>
      <c r="H251" s="952"/>
      <c r="I251" s="952"/>
      <c r="J251" s="953" t="s">
        <v>11</v>
      </c>
      <c r="K251" s="426" t="s">
        <v>645</v>
      </c>
      <c r="L251" s="386"/>
      <c r="M251" s="737">
        <v>2</v>
      </c>
      <c r="N251" s="930"/>
      <c r="O251" s="931"/>
      <c r="P251" s="116" t="str">
        <f t="shared" si="19"/>
        <v/>
      </c>
      <c r="Q251" s="604"/>
      <c r="R251" s="604"/>
      <c r="S251" s="604"/>
      <c r="T251" s="600" t="str">
        <f t="shared" si="17"/>
        <v/>
      </c>
      <c r="U251" s="601" t="s">
        <v>177</v>
      </c>
      <c r="V251" s="600" t="str">
        <f t="shared" si="18"/>
        <v>0.00</v>
      </c>
      <c r="W251" s="602"/>
      <c r="X251" s="602"/>
      <c r="Y251" s="603"/>
      <c r="Z251" s="603"/>
    </row>
    <row r="252" spans="1:26" ht="12" customHeight="1">
      <c r="A252" s="314"/>
      <c r="B252" s="295"/>
      <c r="C252" s="296"/>
      <c r="D252" s="320" t="s">
        <v>662</v>
      </c>
      <c r="E252" s="952" t="s">
        <v>669</v>
      </c>
      <c r="F252" s="952"/>
      <c r="G252" s="952"/>
      <c r="H252" s="952"/>
      <c r="I252" s="952"/>
      <c r="J252" s="953" t="s">
        <v>11</v>
      </c>
      <c r="K252" s="426" t="s">
        <v>645</v>
      </c>
      <c r="L252" s="386"/>
      <c r="M252" s="737">
        <v>1.5</v>
      </c>
      <c r="N252" s="930"/>
      <c r="O252" s="931"/>
      <c r="P252" s="116" t="str">
        <f t="shared" si="19"/>
        <v/>
      </c>
      <c r="Q252" s="604"/>
      <c r="R252" s="604"/>
      <c r="S252" s="604"/>
      <c r="T252" s="600" t="str">
        <f t="shared" si="17"/>
        <v/>
      </c>
      <c r="U252" s="601" t="s">
        <v>178</v>
      </c>
      <c r="V252" s="600" t="str">
        <f t="shared" si="18"/>
        <v>0.00</v>
      </c>
      <c r="W252" s="602"/>
      <c r="X252" s="602"/>
      <c r="Y252" s="603"/>
      <c r="Z252" s="603"/>
    </row>
    <row r="253" spans="1:26" ht="12" customHeight="1">
      <c r="A253" s="314"/>
      <c r="B253" s="323"/>
      <c r="C253" s="324"/>
      <c r="D253" s="325" t="s">
        <v>663</v>
      </c>
      <c r="E253" s="952" t="s">
        <v>670</v>
      </c>
      <c r="F253" s="952"/>
      <c r="G253" s="952"/>
      <c r="H253" s="952"/>
      <c r="I253" s="952"/>
      <c r="J253" s="953" t="s">
        <v>11</v>
      </c>
      <c r="K253" s="426" t="s">
        <v>626</v>
      </c>
      <c r="L253" s="386"/>
      <c r="M253" s="737">
        <v>1.5</v>
      </c>
      <c r="N253" s="930"/>
      <c r="O253" s="931"/>
      <c r="P253" s="116" t="str">
        <f t="shared" si="19"/>
        <v/>
      </c>
      <c r="Q253" s="604"/>
      <c r="R253" s="604"/>
      <c r="S253" s="604"/>
      <c r="T253" s="600" t="str">
        <f t="shared" si="17"/>
        <v/>
      </c>
      <c r="U253" s="601" t="s">
        <v>179</v>
      </c>
      <c r="V253" s="600" t="str">
        <f t="shared" si="18"/>
        <v>0.00</v>
      </c>
      <c r="W253" s="602"/>
      <c r="X253" s="602"/>
      <c r="Y253" s="603"/>
      <c r="Z253" s="603"/>
    </row>
    <row r="254" spans="1:26" ht="12" customHeight="1">
      <c r="A254" s="314"/>
      <c r="B254" s="323"/>
      <c r="C254" s="324"/>
      <c r="D254" s="325" t="s">
        <v>665</v>
      </c>
      <c r="E254" s="952" t="s">
        <v>671</v>
      </c>
      <c r="F254" s="952"/>
      <c r="G254" s="952"/>
      <c r="H254" s="952"/>
      <c r="I254" s="952"/>
      <c r="J254" s="953" t="s">
        <v>11</v>
      </c>
      <c r="K254" s="426" t="s">
        <v>626</v>
      </c>
      <c r="L254" s="386"/>
      <c r="M254" s="737">
        <v>1.5</v>
      </c>
      <c r="N254" s="930"/>
      <c r="O254" s="931"/>
      <c r="P254" s="116" t="str">
        <f t="shared" si="19"/>
        <v/>
      </c>
      <c r="Q254" s="604"/>
      <c r="R254" s="604"/>
      <c r="S254" s="604"/>
      <c r="T254" s="600" t="str">
        <f t="shared" si="17"/>
        <v/>
      </c>
      <c r="U254" s="601" t="s">
        <v>177</v>
      </c>
      <c r="V254" s="600" t="str">
        <f>IF(ISNUMBER(P254),P254,"0.00")</f>
        <v>0.00</v>
      </c>
      <c r="W254" s="602"/>
      <c r="X254" s="602"/>
      <c r="Y254" s="603"/>
      <c r="Z254" s="603"/>
    </row>
    <row r="255" spans="1:26" ht="12" customHeight="1">
      <c r="A255" s="314"/>
      <c r="B255" s="295"/>
      <c r="C255" s="296"/>
      <c r="D255" s="320" t="s">
        <v>666</v>
      </c>
      <c r="E255" s="952" t="s">
        <v>672</v>
      </c>
      <c r="F255" s="952"/>
      <c r="G255" s="952"/>
      <c r="H255" s="952"/>
      <c r="I255" s="952"/>
      <c r="J255" s="953" t="s">
        <v>11</v>
      </c>
      <c r="K255" s="426" t="s">
        <v>650</v>
      </c>
      <c r="L255" s="737">
        <v>2</v>
      </c>
      <c r="M255" s="737">
        <v>4</v>
      </c>
      <c r="N255" s="930"/>
      <c r="O255" s="931"/>
      <c r="P255" s="116" t="str">
        <f t="shared" si="19"/>
        <v/>
      </c>
      <c r="Q255" s="604"/>
      <c r="R255" s="604"/>
      <c r="S255" s="604"/>
      <c r="T255" s="600" t="str">
        <f t="shared" si="17"/>
        <v/>
      </c>
      <c r="U255" s="601" t="s">
        <v>178</v>
      </c>
      <c r="V255" s="600" t="str">
        <f>IF(ISNUMBER(P255),P255,"0.00")</f>
        <v>0.00</v>
      </c>
      <c r="W255" s="602"/>
      <c r="X255" s="602"/>
      <c r="Y255" s="603"/>
      <c r="Z255" s="603"/>
    </row>
    <row r="256" spans="1:26" ht="12" customHeight="1" thickBot="1">
      <c r="A256" s="314"/>
      <c r="B256" s="295"/>
      <c r="C256" s="296"/>
      <c r="D256" s="320" t="s">
        <v>664</v>
      </c>
      <c r="E256" s="952" t="s">
        <v>673</v>
      </c>
      <c r="F256" s="952"/>
      <c r="G256" s="952"/>
      <c r="H256" s="952"/>
      <c r="I256" s="952"/>
      <c r="J256" s="953" t="s">
        <v>11</v>
      </c>
      <c r="K256" s="426" t="s">
        <v>650</v>
      </c>
      <c r="L256" s="737">
        <v>2</v>
      </c>
      <c r="M256" s="737">
        <v>4</v>
      </c>
      <c r="N256" s="930"/>
      <c r="O256" s="931"/>
      <c r="P256" s="116" t="str">
        <f t="shared" si="19"/>
        <v/>
      </c>
      <c r="Q256" s="604"/>
      <c r="R256" s="604"/>
      <c r="S256" s="604"/>
      <c r="T256" s="600" t="str">
        <f>IF(O256&lt;&gt;"",O256,"")</f>
        <v/>
      </c>
      <c r="U256" s="601" t="s">
        <v>200</v>
      </c>
      <c r="V256" s="600" t="str">
        <f t="shared" si="18"/>
        <v>0.00</v>
      </c>
      <c r="W256" s="602"/>
      <c r="X256" s="602"/>
      <c r="Y256" s="603"/>
      <c r="Z256" s="603"/>
    </row>
    <row r="257" spans="1:26" ht="24" customHeight="1" thickBot="1">
      <c r="A257" s="314"/>
      <c r="B257" s="996" t="s">
        <v>674</v>
      </c>
      <c r="C257" s="997"/>
      <c r="D257" s="997"/>
      <c r="E257" s="997"/>
      <c r="F257" s="997"/>
      <c r="G257" s="997"/>
      <c r="H257" s="997"/>
      <c r="I257" s="997"/>
      <c r="J257" s="997"/>
      <c r="K257" s="997"/>
      <c r="L257" s="997"/>
      <c r="M257" s="997"/>
      <c r="N257" s="997"/>
      <c r="O257" s="998"/>
      <c r="P257" s="670">
        <f>SUM(P249:P256)</f>
        <v>0</v>
      </c>
      <c r="Q257" s="604"/>
      <c r="R257" s="646"/>
      <c r="S257" s="646"/>
      <c r="T257" s="626"/>
      <c r="U257" s="601"/>
      <c r="V257" s="601"/>
      <c r="W257" s="602"/>
      <c r="X257" s="602"/>
      <c r="Y257" s="603"/>
      <c r="Z257" s="603"/>
    </row>
    <row r="258" spans="1:26" ht="14.15" customHeight="1" thickBot="1">
      <c r="A258" s="314"/>
      <c r="B258" s="811"/>
      <c r="C258" s="777" t="s">
        <v>675</v>
      </c>
      <c r="D258" s="823" t="s">
        <v>676</v>
      </c>
      <c r="E258" s="813"/>
      <c r="F258" s="813"/>
      <c r="G258" s="813"/>
      <c r="H258" s="813"/>
      <c r="I258" s="813"/>
      <c r="J258" s="819"/>
      <c r="K258" s="819"/>
      <c r="L258" s="819"/>
      <c r="M258" s="819"/>
      <c r="N258" s="816"/>
      <c r="O258" s="824"/>
      <c r="P258" s="821"/>
      <c r="Q258" s="604"/>
      <c r="R258" s="604"/>
      <c r="S258" s="604"/>
      <c r="T258" s="626"/>
      <c r="U258" s="601"/>
      <c r="V258" s="600"/>
      <c r="W258" s="602"/>
      <c r="X258" s="602"/>
      <c r="Y258" s="603"/>
      <c r="Z258" s="603"/>
    </row>
    <row r="259" spans="1:26" ht="14.15" customHeight="1" thickBot="1">
      <c r="A259" s="314"/>
      <c r="B259" s="811"/>
      <c r="C259" s="777"/>
      <c r="D259" s="777" t="s">
        <v>677</v>
      </c>
      <c r="E259" s="813"/>
      <c r="F259" s="813"/>
      <c r="G259" s="813"/>
      <c r="H259" s="813"/>
      <c r="I259" s="813"/>
      <c r="J259" s="814"/>
      <c r="K259" s="814"/>
      <c r="L259" s="815"/>
      <c r="M259" s="815"/>
      <c r="N259" s="813"/>
      <c r="O259" s="816"/>
      <c r="P259" s="817"/>
      <c r="Q259" s="604"/>
      <c r="R259" s="604"/>
      <c r="S259" s="604"/>
      <c r="T259" s="626"/>
      <c r="U259" s="601"/>
      <c r="V259" s="600"/>
      <c r="W259" s="602"/>
      <c r="X259" s="602"/>
      <c r="Y259" s="603"/>
      <c r="Z259" s="603"/>
    </row>
    <row r="260" spans="1:26" ht="24" customHeight="1">
      <c r="A260" s="314"/>
      <c r="B260" s="780"/>
      <c r="C260" s="781"/>
      <c r="D260" s="798" t="s">
        <v>678</v>
      </c>
      <c r="E260" s="948" t="s">
        <v>690</v>
      </c>
      <c r="F260" s="948"/>
      <c r="G260" s="948"/>
      <c r="H260" s="948"/>
      <c r="I260" s="948"/>
      <c r="J260" s="949"/>
      <c r="K260" s="822" t="s">
        <v>650</v>
      </c>
      <c r="L260" s="720"/>
      <c r="M260" s="818">
        <v>1.5</v>
      </c>
      <c r="N260" s="950"/>
      <c r="O260" s="951"/>
      <c r="P260" s="442" t="str">
        <f>IF(N260&gt;100,"incorrect entry",IF(N260&gt;=80,M260,IF(N260&gt;=65,L260,"")))</f>
        <v/>
      </c>
      <c r="Q260" s="604"/>
      <c r="R260" s="604"/>
      <c r="S260" s="604"/>
      <c r="T260" s="600" t="str">
        <f t="shared" ref="T260:T271" si="20">IF(N260&lt;&gt;"",N260,"")</f>
        <v/>
      </c>
      <c r="U260" s="601" t="s">
        <v>189</v>
      </c>
      <c r="V260" s="600" t="str">
        <f t="shared" ref="V260:V272" si="21">IF(ISNUMBER(P260),P260,"0.00")</f>
        <v>0.00</v>
      </c>
      <c r="W260" s="602"/>
      <c r="X260" s="602"/>
      <c r="Y260" s="603"/>
      <c r="Z260" s="603"/>
    </row>
    <row r="261" spans="1:26" ht="12" hidden="1" customHeight="1" thickBot="1">
      <c r="A261" s="314"/>
      <c r="B261" s="295"/>
      <c r="C261" s="296"/>
      <c r="D261" s="320">
        <v>3.2</v>
      </c>
      <c r="E261" s="952" t="s">
        <v>125</v>
      </c>
      <c r="F261" s="952"/>
      <c r="G261" s="952"/>
      <c r="H261" s="952"/>
      <c r="I261" s="952"/>
      <c r="J261" s="953" t="s">
        <v>11</v>
      </c>
      <c r="K261" s="426"/>
      <c r="L261" s="390">
        <v>1</v>
      </c>
      <c r="M261" s="737">
        <v>2</v>
      </c>
      <c r="N261" s="930"/>
      <c r="O261" s="931"/>
      <c r="P261" s="116" t="str">
        <f t="shared" ref="P261:P272" si="22">IF(N261&gt;100,"incorrect entry",IF(N261&gt;=80,M261,IF(N261&gt;=65,L261,"")))</f>
        <v/>
      </c>
      <c r="Q261" s="604"/>
      <c r="R261" s="604"/>
      <c r="S261" s="604"/>
      <c r="T261" s="600" t="str">
        <f t="shared" si="20"/>
        <v/>
      </c>
      <c r="U261" s="601" t="s">
        <v>190</v>
      </c>
      <c r="V261" s="600" t="str">
        <f t="shared" si="21"/>
        <v>0.00</v>
      </c>
      <c r="W261" s="602"/>
      <c r="X261" s="602"/>
      <c r="Y261" s="603"/>
      <c r="Z261" s="603"/>
    </row>
    <row r="262" spans="1:26" ht="12" customHeight="1">
      <c r="A262" s="314"/>
      <c r="B262" s="323"/>
      <c r="C262" s="324"/>
      <c r="D262" s="325" t="s">
        <v>679</v>
      </c>
      <c r="E262" s="952" t="s">
        <v>412</v>
      </c>
      <c r="F262" s="952"/>
      <c r="G262" s="952"/>
      <c r="H262" s="952"/>
      <c r="I262" s="952"/>
      <c r="J262" s="953" t="s">
        <v>11</v>
      </c>
      <c r="K262" s="426" t="s">
        <v>650</v>
      </c>
      <c r="L262" s="386"/>
      <c r="M262" s="737">
        <v>2</v>
      </c>
      <c r="N262" s="930"/>
      <c r="O262" s="931"/>
      <c r="P262" s="116" t="str">
        <f t="shared" si="22"/>
        <v/>
      </c>
      <c r="Q262" s="604"/>
      <c r="R262" s="604"/>
      <c r="S262" s="604"/>
      <c r="T262" s="600" t="str">
        <f t="shared" si="20"/>
        <v/>
      </c>
      <c r="U262" s="601" t="s">
        <v>177</v>
      </c>
      <c r="V262" s="600" t="str">
        <f t="shared" si="21"/>
        <v>0.00</v>
      </c>
      <c r="W262" s="602"/>
      <c r="X262" s="602"/>
      <c r="Y262" s="603"/>
      <c r="Z262" s="603"/>
    </row>
    <row r="263" spans="1:26" ht="15" customHeight="1">
      <c r="A263" s="314"/>
      <c r="B263" s="295"/>
      <c r="C263" s="296"/>
      <c r="D263" s="320" t="s">
        <v>680</v>
      </c>
      <c r="E263" s="952" t="s">
        <v>691</v>
      </c>
      <c r="F263" s="952"/>
      <c r="G263" s="952"/>
      <c r="H263" s="952"/>
      <c r="I263" s="952"/>
      <c r="J263" s="953" t="s">
        <v>11</v>
      </c>
      <c r="K263" s="426" t="s">
        <v>650</v>
      </c>
      <c r="L263" s="386"/>
      <c r="M263" s="737">
        <v>0.5</v>
      </c>
      <c r="N263" s="930"/>
      <c r="O263" s="931"/>
      <c r="P263" s="116" t="str">
        <f t="shared" si="22"/>
        <v/>
      </c>
      <c r="Q263" s="604"/>
      <c r="R263" s="604"/>
      <c r="S263" s="604"/>
      <c r="T263" s="600" t="str">
        <f t="shared" si="20"/>
        <v/>
      </c>
      <c r="U263" s="601" t="s">
        <v>178</v>
      </c>
      <c r="V263" s="600" t="str">
        <f t="shared" si="21"/>
        <v>0.00</v>
      </c>
      <c r="W263" s="602"/>
      <c r="X263" s="602"/>
      <c r="Y263" s="603"/>
      <c r="Z263" s="603"/>
    </row>
    <row r="264" spans="1:26" ht="15" customHeight="1">
      <c r="A264" s="314"/>
      <c r="B264" s="323"/>
      <c r="C264" s="324"/>
      <c r="D264" s="325" t="s">
        <v>681</v>
      </c>
      <c r="E264" s="952" t="s">
        <v>692</v>
      </c>
      <c r="F264" s="952"/>
      <c r="G264" s="952"/>
      <c r="H264" s="952"/>
      <c r="I264" s="952"/>
      <c r="J264" s="953" t="s">
        <v>11</v>
      </c>
      <c r="K264" s="426" t="s">
        <v>650</v>
      </c>
      <c r="L264" s="386"/>
      <c r="M264" s="737">
        <v>0.5</v>
      </c>
      <c r="N264" s="930"/>
      <c r="O264" s="931"/>
      <c r="P264" s="116" t="str">
        <f t="shared" si="22"/>
        <v/>
      </c>
      <c r="Q264" s="604"/>
      <c r="R264" s="604"/>
      <c r="S264" s="604"/>
      <c r="T264" s="600" t="str">
        <f t="shared" si="20"/>
        <v/>
      </c>
      <c r="U264" s="601" t="s">
        <v>179</v>
      </c>
      <c r="V264" s="600" t="str">
        <f t="shared" si="21"/>
        <v>0.00</v>
      </c>
      <c r="W264" s="602"/>
      <c r="X264" s="602"/>
      <c r="Y264" s="603"/>
      <c r="Z264" s="603"/>
    </row>
    <row r="265" spans="1:26" ht="15" customHeight="1">
      <c r="A265" s="314"/>
      <c r="B265" s="323"/>
      <c r="C265" s="324"/>
      <c r="D265" s="325" t="s">
        <v>682</v>
      </c>
      <c r="E265" s="952" t="s">
        <v>693</v>
      </c>
      <c r="F265" s="952"/>
      <c r="G265" s="952"/>
      <c r="H265" s="952"/>
      <c r="I265" s="952"/>
      <c r="J265" s="953" t="s">
        <v>11</v>
      </c>
      <c r="K265" s="426" t="s">
        <v>650</v>
      </c>
      <c r="L265" s="386"/>
      <c r="M265" s="737">
        <v>0.5</v>
      </c>
      <c r="N265" s="930"/>
      <c r="O265" s="931"/>
      <c r="P265" s="116" t="str">
        <f t="shared" si="22"/>
        <v/>
      </c>
      <c r="Q265" s="604"/>
      <c r="R265" s="604"/>
      <c r="S265" s="604"/>
      <c r="T265" s="600" t="str">
        <f t="shared" si="20"/>
        <v/>
      </c>
      <c r="U265" s="601" t="s">
        <v>177</v>
      </c>
      <c r="V265" s="600" t="str">
        <f t="shared" si="21"/>
        <v>0.00</v>
      </c>
      <c r="W265" s="602"/>
      <c r="X265" s="602"/>
      <c r="Y265" s="603"/>
      <c r="Z265" s="603"/>
    </row>
    <row r="266" spans="1:26" ht="12" customHeight="1">
      <c r="A266" s="314"/>
      <c r="B266" s="295"/>
      <c r="C266" s="296"/>
      <c r="D266" s="320" t="s">
        <v>683</v>
      </c>
      <c r="E266" s="952" t="s">
        <v>694</v>
      </c>
      <c r="F266" s="952"/>
      <c r="G266" s="952"/>
      <c r="H266" s="952"/>
      <c r="I266" s="952"/>
      <c r="J266" s="953" t="s">
        <v>11</v>
      </c>
      <c r="K266" s="426" t="s">
        <v>645</v>
      </c>
      <c r="L266" s="386"/>
      <c r="M266" s="737">
        <v>1</v>
      </c>
      <c r="N266" s="930"/>
      <c r="O266" s="931"/>
      <c r="P266" s="116" t="str">
        <f t="shared" si="22"/>
        <v/>
      </c>
      <c r="Q266" s="604"/>
      <c r="R266" s="604"/>
      <c r="S266" s="604"/>
      <c r="T266" s="600" t="str">
        <f t="shared" si="20"/>
        <v/>
      </c>
      <c r="U266" s="601" t="s">
        <v>178</v>
      </c>
      <c r="V266" s="600" t="str">
        <f t="shared" si="21"/>
        <v>0.00</v>
      </c>
      <c r="W266" s="602"/>
      <c r="X266" s="602"/>
      <c r="Y266" s="603"/>
      <c r="Z266" s="603"/>
    </row>
    <row r="267" spans="1:26" ht="12" customHeight="1">
      <c r="A267" s="314"/>
      <c r="B267" s="295"/>
      <c r="C267" s="296"/>
      <c r="D267" s="320" t="s">
        <v>684</v>
      </c>
      <c r="E267" s="952" t="s">
        <v>695</v>
      </c>
      <c r="F267" s="952"/>
      <c r="G267" s="952"/>
      <c r="H267" s="952"/>
      <c r="I267" s="952"/>
      <c r="J267" s="953" t="s">
        <v>11</v>
      </c>
      <c r="K267" s="426" t="s">
        <v>626</v>
      </c>
      <c r="L267" s="386"/>
      <c r="M267" s="737">
        <v>1</v>
      </c>
      <c r="N267" s="930"/>
      <c r="O267" s="931"/>
      <c r="P267" s="116" t="str">
        <f>IF(N267&gt;100,"incorrect entry",IF(N267&gt;=80,M267,IF(N267&gt;=65,L267,"")))</f>
        <v/>
      </c>
      <c r="Q267" s="604"/>
      <c r="R267" s="604"/>
      <c r="S267" s="604"/>
      <c r="T267" s="600" t="str">
        <f t="shared" si="20"/>
        <v/>
      </c>
      <c r="U267" s="601" t="s">
        <v>178</v>
      </c>
      <c r="V267" s="600" t="str">
        <f>IF(ISNUMBER(P267),P267,"0.00")</f>
        <v>0.00</v>
      </c>
      <c r="W267" s="602"/>
      <c r="X267" s="602"/>
      <c r="Y267" s="603"/>
      <c r="Z267" s="603"/>
    </row>
    <row r="268" spans="1:26" ht="12" customHeight="1">
      <c r="A268" s="314"/>
      <c r="B268" s="323"/>
      <c r="C268" s="324"/>
      <c r="D268" s="325" t="s">
        <v>685</v>
      </c>
      <c r="E268" s="952" t="s">
        <v>696</v>
      </c>
      <c r="F268" s="952"/>
      <c r="G268" s="952"/>
      <c r="H268" s="952"/>
      <c r="I268" s="952"/>
      <c r="J268" s="953" t="s">
        <v>11</v>
      </c>
      <c r="K268" s="426" t="s">
        <v>626</v>
      </c>
      <c r="L268" s="386"/>
      <c r="M268" s="737">
        <v>1</v>
      </c>
      <c r="N268" s="930"/>
      <c r="O268" s="931"/>
      <c r="P268" s="116" t="str">
        <f>IF(N268&gt;100,"incorrect entry",IF(N268&gt;=80,M268,IF(N268&gt;=65,L268,"")))</f>
        <v/>
      </c>
      <c r="Q268" s="604"/>
      <c r="R268" s="604"/>
      <c r="S268" s="604"/>
      <c r="T268" s="600" t="str">
        <f t="shared" si="20"/>
        <v/>
      </c>
      <c r="U268" s="601" t="s">
        <v>179</v>
      </c>
      <c r="V268" s="600" t="str">
        <f>IF(ISNUMBER(P268),P268,"0.00")</f>
        <v>0.00</v>
      </c>
      <c r="W268" s="602"/>
      <c r="X268" s="602"/>
      <c r="Y268" s="603"/>
      <c r="Z268" s="603"/>
    </row>
    <row r="269" spans="1:26" ht="24" customHeight="1">
      <c r="A269" s="314"/>
      <c r="B269" s="741"/>
      <c r="C269" s="742"/>
      <c r="D269" s="743" t="s">
        <v>686</v>
      </c>
      <c r="E269" s="962" t="s">
        <v>697</v>
      </c>
      <c r="F269" s="962"/>
      <c r="G269" s="962"/>
      <c r="H269" s="962"/>
      <c r="I269" s="962"/>
      <c r="J269" s="963" t="s">
        <v>11</v>
      </c>
      <c r="K269" s="426" t="s">
        <v>626</v>
      </c>
      <c r="L269" s="737">
        <v>0.5</v>
      </c>
      <c r="M269" s="737">
        <v>1</v>
      </c>
      <c r="N269" s="930"/>
      <c r="O269" s="931"/>
      <c r="P269" s="116" t="str">
        <f>IF(N269&gt;100,"incorrect entry",IF(N269&gt;=80,M269,IF(N269&gt;=65,L269,"")))</f>
        <v/>
      </c>
      <c r="Q269" s="604"/>
      <c r="R269" s="604"/>
      <c r="S269" s="604"/>
      <c r="T269" s="600" t="str">
        <f t="shared" si="20"/>
        <v/>
      </c>
      <c r="U269" s="601" t="s">
        <v>177</v>
      </c>
      <c r="V269" s="600" t="str">
        <f>IF(ISNUMBER(P269),P269,"0.00")</f>
        <v>0.00</v>
      </c>
      <c r="W269" s="602"/>
      <c r="X269" s="602"/>
      <c r="Y269" s="603"/>
      <c r="Z269" s="603"/>
    </row>
    <row r="270" spans="1:26" ht="12" customHeight="1">
      <c r="A270" s="314"/>
      <c r="B270" s="295"/>
      <c r="C270" s="296"/>
      <c r="D270" s="320" t="s">
        <v>687</v>
      </c>
      <c r="E270" s="952" t="s">
        <v>318</v>
      </c>
      <c r="F270" s="952"/>
      <c r="G270" s="952"/>
      <c r="H270" s="952"/>
      <c r="I270" s="952"/>
      <c r="J270" s="953" t="s">
        <v>11</v>
      </c>
      <c r="K270" s="426" t="s">
        <v>650</v>
      </c>
      <c r="L270" s="386"/>
      <c r="M270" s="737">
        <v>1</v>
      </c>
      <c r="N270" s="930"/>
      <c r="O270" s="931"/>
      <c r="P270" s="116" t="str">
        <f>IF(N270&gt;100,"incorrect entry",IF(N270&gt;=80,M270,IF(N270&gt;=65,L270,"")))</f>
        <v/>
      </c>
      <c r="Q270" s="604"/>
      <c r="R270" s="604"/>
      <c r="S270" s="604"/>
      <c r="T270" s="600" t="str">
        <f t="shared" si="20"/>
        <v/>
      </c>
      <c r="U270" s="601" t="s">
        <v>178</v>
      </c>
      <c r="V270" s="600" t="str">
        <f>IF(ISNUMBER(P270),P270,"0.00")</f>
        <v>0.00</v>
      </c>
      <c r="W270" s="602"/>
      <c r="X270" s="602"/>
      <c r="Y270" s="603"/>
      <c r="Z270" s="603"/>
    </row>
    <row r="271" spans="1:26" ht="12" customHeight="1">
      <c r="A271" s="314"/>
      <c r="B271" s="295"/>
      <c r="C271" s="296"/>
      <c r="D271" s="320" t="s">
        <v>688</v>
      </c>
      <c r="E271" s="952" t="s">
        <v>319</v>
      </c>
      <c r="F271" s="952"/>
      <c r="G271" s="952"/>
      <c r="H271" s="952"/>
      <c r="I271" s="952"/>
      <c r="J271" s="953" t="s">
        <v>11</v>
      </c>
      <c r="K271" s="426" t="s">
        <v>650</v>
      </c>
      <c r="L271" s="386"/>
      <c r="M271" s="737">
        <v>1</v>
      </c>
      <c r="N271" s="930"/>
      <c r="O271" s="931"/>
      <c r="P271" s="116" t="str">
        <f>IF(N271&gt;100,"incorrect entry",IF(N271&gt;=80,M271,IF(N271&gt;=65,L271,"")))</f>
        <v/>
      </c>
      <c r="Q271" s="604"/>
      <c r="R271" s="604"/>
      <c r="S271" s="604"/>
      <c r="T271" s="600" t="str">
        <f t="shared" si="20"/>
        <v/>
      </c>
      <c r="U271" s="601" t="s">
        <v>178</v>
      </c>
      <c r="V271" s="600" t="str">
        <f>IF(ISNUMBER(P271),P271,"0.00")</f>
        <v>0.00</v>
      </c>
      <c r="W271" s="602"/>
      <c r="X271" s="602"/>
      <c r="Y271" s="603"/>
      <c r="Z271" s="603"/>
    </row>
    <row r="272" spans="1:26" ht="12" customHeight="1" thickBot="1">
      <c r="A272" s="314"/>
      <c r="B272" s="295"/>
      <c r="C272" s="296"/>
      <c r="D272" s="320" t="s">
        <v>689</v>
      </c>
      <c r="E272" s="952" t="s">
        <v>698</v>
      </c>
      <c r="F272" s="952"/>
      <c r="G272" s="952"/>
      <c r="H272" s="952"/>
      <c r="I272" s="952"/>
      <c r="J272" s="953" t="s">
        <v>11</v>
      </c>
      <c r="K272" s="426" t="s">
        <v>645</v>
      </c>
      <c r="L272" s="386"/>
      <c r="M272" s="737">
        <v>1</v>
      </c>
      <c r="N272" s="930"/>
      <c r="O272" s="931"/>
      <c r="P272" s="116" t="str">
        <f t="shared" si="22"/>
        <v/>
      </c>
      <c r="Q272" s="604"/>
      <c r="R272" s="604"/>
      <c r="S272" s="604"/>
      <c r="T272" s="600" t="str">
        <f>IF(O272&lt;&gt;"",O272,"")</f>
        <v/>
      </c>
      <c r="U272" s="601" t="s">
        <v>200</v>
      </c>
      <c r="V272" s="600" t="str">
        <f t="shared" si="21"/>
        <v>0.00</v>
      </c>
      <c r="W272" s="602"/>
      <c r="X272" s="602"/>
      <c r="Y272" s="603"/>
      <c r="Z272" s="603"/>
    </row>
    <row r="273" spans="1:26" ht="24" customHeight="1" thickBot="1">
      <c r="A273" s="314"/>
      <c r="B273" s="996" t="s">
        <v>699</v>
      </c>
      <c r="C273" s="997"/>
      <c r="D273" s="997"/>
      <c r="E273" s="997"/>
      <c r="F273" s="997"/>
      <c r="G273" s="997"/>
      <c r="H273" s="997"/>
      <c r="I273" s="997"/>
      <c r="J273" s="997"/>
      <c r="K273" s="997"/>
      <c r="L273" s="997"/>
      <c r="M273" s="997"/>
      <c r="N273" s="997"/>
      <c r="O273" s="998"/>
      <c r="P273" s="670">
        <f>SUM(P260:P272)</f>
        <v>0</v>
      </c>
      <c r="Q273" s="604"/>
      <c r="R273" s="646"/>
      <c r="S273" s="646"/>
      <c r="T273" s="626"/>
      <c r="U273" s="601"/>
      <c r="V273" s="601"/>
      <c r="W273" s="602"/>
      <c r="X273" s="602"/>
      <c r="Y273" s="603"/>
      <c r="Z273" s="603"/>
    </row>
    <row r="274" spans="1:26" ht="14.15" customHeight="1" thickBot="1">
      <c r="A274" s="314"/>
      <c r="B274" s="811"/>
      <c r="C274" s="777" t="s">
        <v>701</v>
      </c>
      <c r="D274" s="813" t="s">
        <v>700</v>
      </c>
      <c r="E274" s="813"/>
      <c r="F274" s="813"/>
      <c r="G274" s="826"/>
      <c r="H274" s="826"/>
      <c r="I274" s="826"/>
      <c r="J274" s="827"/>
      <c r="K274" s="827"/>
      <c r="L274" s="819"/>
      <c r="M274" s="819"/>
      <c r="N274" s="828"/>
      <c r="O274" s="828"/>
      <c r="P274" s="829"/>
      <c r="Q274" s="604"/>
      <c r="R274" s="604"/>
      <c r="S274" s="604"/>
      <c r="T274" s="626"/>
      <c r="U274" s="601"/>
      <c r="V274" s="600"/>
      <c r="W274" s="602"/>
      <c r="X274" s="602"/>
      <c r="Y274" s="603"/>
      <c r="Z274" s="603"/>
    </row>
    <row r="275" spans="1:26" ht="12" customHeight="1">
      <c r="A275" s="314"/>
      <c r="B275" s="571"/>
      <c r="C275" s="466"/>
      <c r="D275" s="662">
        <v>5.0999999999999996</v>
      </c>
      <c r="E275" s="1033"/>
      <c r="F275" s="1033"/>
      <c r="G275" s="1033"/>
      <c r="H275" s="1033"/>
      <c r="I275" s="1033"/>
      <c r="J275" s="1034"/>
      <c r="K275" s="803" t="s">
        <v>244</v>
      </c>
      <c r="L275" s="825"/>
      <c r="M275" s="825"/>
      <c r="N275" s="920"/>
      <c r="O275" s="921"/>
      <c r="P275" s="442" t="str">
        <f>IF(N275&gt;100,"incorrect entry",IF(N275&gt;=90,M275,IF(N275&gt;=70,L275,"")))</f>
        <v/>
      </c>
      <c r="Q275" s="604"/>
      <c r="R275" s="604"/>
      <c r="S275" s="604"/>
      <c r="T275" s="600" t="str">
        <f>IF(O275&lt;&gt;"",O275,"")</f>
        <v/>
      </c>
      <c r="U275" s="601" t="s">
        <v>180</v>
      </c>
      <c r="V275" s="600" t="str">
        <f>P275</f>
        <v/>
      </c>
      <c r="W275" s="602"/>
      <c r="X275" s="602"/>
      <c r="Y275" s="603"/>
      <c r="Z275" s="603"/>
    </row>
    <row r="276" spans="1:26" ht="12" customHeight="1">
      <c r="A276" s="314"/>
      <c r="B276" s="295"/>
      <c r="C276" s="302"/>
      <c r="D276" s="320">
        <v>5.2</v>
      </c>
      <c r="E276" s="1035"/>
      <c r="F276" s="1035"/>
      <c r="G276" s="1035"/>
      <c r="H276" s="1035"/>
      <c r="I276" s="1035"/>
      <c r="J276" s="1036"/>
      <c r="K276" s="332" t="s">
        <v>244</v>
      </c>
      <c r="L276" s="260"/>
      <c r="M276" s="260"/>
      <c r="N276" s="922"/>
      <c r="O276" s="923"/>
      <c r="P276" s="116" t="str">
        <f>IF(N276&gt;100,"incorrect entry",IF(N276&gt;=90,M276,IF(N276&gt;=70,L276,"")))</f>
        <v/>
      </c>
      <c r="Q276" s="604"/>
      <c r="R276" s="604"/>
      <c r="S276" s="604"/>
      <c r="T276" s="600" t="str">
        <f>IF(O276&lt;&gt;"",O276,"")</f>
        <v/>
      </c>
      <c r="U276" s="601" t="s">
        <v>181</v>
      </c>
      <c r="V276" s="600" t="str">
        <f>P276</f>
        <v/>
      </c>
      <c r="W276" s="602"/>
      <c r="X276" s="602"/>
      <c r="Y276" s="603"/>
      <c r="Z276" s="603"/>
    </row>
    <row r="277" spans="1:26" ht="12" customHeight="1" thickBot="1">
      <c r="A277" s="314"/>
      <c r="B277" s="295"/>
      <c r="C277" s="302"/>
      <c r="D277" s="320">
        <v>5.3</v>
      </c>
      <c r="E277" s="1035"/>
      <c r="F277" s="1035"/>
      <c r="G277" s="1035"/>
      <c r="H277" s="1035"/>
      <c r="I277" s="1035"/>
      <c r="J277" s="1036"/>
      <c r="K277" s="332" t="s">
        <v>244</v>
      </c>
      <c r="L277" s="260"/>
      <c r="M277" s="260"/>
      <c r="N277" s="916"/>
      <c r="O277" s="917"/>
      <c r="P277" s="116" t="str">
        <f>IF(N277&gt;100,"incorrect entry",IF(N277&gt;=90,M277,IF(N277&gt;=70,L277,"")))</f>
        <v/>
      </c>
      <c r="Q277" s="604"/>
      <c r="R277" s="604"/>
      <c r="S277" s="604"/>
      <c r="T277" s="600" t="str">
        <f>IF(O277&lt;&gt;"",O277,"")</f>
        <v/>
      </c>
      <c r="U277" s="601" t="s">
        <v>182</v>
      </c>
      <c r="V277" s="600" t="str">
        <f>P277</f>
        <v/>
      </c>
      <c r="W277" s="602"/>
      <c r="X277" s="602"/>
      <c r="Y277" s="603"/>
      <c r="Z277" s="603"/>
    </row>
    <row r="278" spans="1:26" ht="24" customHeight="1" thickBot="1">
      <c r="A278" s="314"/>
      <c r="B278" s="1040" t="s">
        <v>702</v>
      </c>
      <c r="C278" s="1041"/>
      <c r="D278" s="1041"/>
      <c r="E278" s="1041"/>
      <c r="F278" s="1041"/>
      <c r="G278" s="1041"/>
      <c r="H278" s="1041"/>
      <c r="I278" s="1041"/>
      <c r="J278" s="1041"/>
      <c r="K278" s="1042"/>
      <c r="L278" s="1042"/>
      <c r="M278" s="1042"/>
      <c r="N278" s="1042"/>
      <c r="O278" s="1043"/>
      <c r="P278" s="333">
        <f>SUM(P275:P277)</f>
        <v>0</v>
      </c>
      <c r="Q278" s="604"/>
      <c r="R278" s="604"/>
      <c r="S278" s="604"/>
      <c r="T278" s="626"/>
      <c r="U278" s="601"/>
      <c r="V278" s="601"/>
      <c r="W278" s="602"/>
      <c r="X278" s="602"/>
      <c r="Y278" s="603"/>
      <c r="Z278" s="603"/>
    </row>
    <row r="279" spans="1:26" ht="27" customHeight="1" thickBot="1">
      <c r="A279" s="314"/>
      <c r="B279" s="996" t="s">
        <v>703</v>
      </c>
      <c r="C279" s="997"/>
      <c r="D279" s="997"/>
      <c r="E279" s="997"/>
      <c r="F279" s="997"/>
      <c r="G279" s="997"/>
      <c r="H279" s="997"/>
      <c r="I279" s="997"/>
      <c r="J279" s="997"/>
      <c r="K279" s="997"/>
      <c r="L279" s="997"/>
      <c r="M279" s="997"/>
      <c r="N279" s="997"/>
      <c r="O279" s="998"/>
      <c r="P279" s="670">
        <f>IF(SUM(P230+P246+P257+P273+P278)&gt;20,20,(SUM((P230+P246+P257+P273+P278))))</f>
        <v>0</v>
      </c>
      <c r="Q279" s="604"/>
      <c r="R279" s="646"/>
      <c r="S279" s="646"/>
      <c r="T279" s="626"/>
      <c r="U279" s="601"/>
      <c r="V279" s="600"/>
      <c r="W279" s="602"/>
      <c r="X279" s="602"/>
      <c r="Y279" s="603"/>
      <c r="Z279" s="603"/>
    </row>
    <row r="280" spans="1:26" ht="35.15" customHeight="1" thickBot="1">
      <c r="A280" s="314"/>
      <c r="B280" s="1005" t="s">
        <v>704</v>
      </c>
      <c r="C280" s="1006"/>
      <c r="D280" s="1006"/>
      <c r="E280" s="1006"/>
      <c r="F280" s="1006"/>
      <c r="G280" s="1006"/>
      <c r="H280" s="1006"/>
      <c r="I280" s="1006"/>
      <c r="J280" s="1006"/>
      <c r="K280" s="1006"/>
      <c r="L280" s="1006"/>
      <c r="M280" s="1006"/>
      <c r="N280" s="1006"/>
      <c r="O280" s="1007"/>
      <c r="P280" s="411">
        <f ca="1">IF((P84+P194+P279)&gt;110,110,(P84+P194+P279))</f>
        <v>0</v>
      </c>
      <c r="Q280" s="604"/>
      <c r="R280" s="646"/>
      <c r="S280" s="646"/>
      <c r="T280" s="626"/>
      <c r="U280" s="601"/>
      <c r="V280" s="601"/>
      <c r="W280" s="602"/>
      <c r="X280" s="602"/>
      <c r="Y280" s="603"/>
      <c r="Z280" s="603"/>
    </row>
    <row r="281" spans="1:26" ht="12" customHeight="1">
      <c r="A281" s="314"/>
      <c r="B281" s="412"/>
      <c r="C281" s="309" t="s">
        <v>502</v>
      </c>
      <c r="D281" s="412"/>
      <c r="E281" s="412"/>
      <c r="F281" s="412"/>
      <c r="G281" s="412"/>
      <c r="H281" s="412"/>
      <c r="I281" s="412"/>
      <c r="J281" s="412"/>
      <c r="K281" s="412"/>
      <c r="L281" s="412"/>
      <c r="M281" s="412"/>
      <c r="N281" s="412"/>
      <c r="O281" s="412"/>
      <c r="P281" s="412"/>
      <c r="Q281" s="604"/>
      <c r="R281" s="646"/>
      <c r="S281" s="646"/>
      <c r="T281" s="626"/>
      <c r="U281" s="601"/>
      <c r="V281" s="601"/>
      <c r="W281" s="602"/>
      <c r="X281" s="602"/>
      <c r="Y281" s="603"/>
      <c r="Z281" s="603"/>
    </row>
    <row r="282" spans="1:26" ht="6" customHeight="1">
      <c r="A282" s="314"/>
      <c r="B282" s="412"/>
      <c r="C282" s="412"/>
      <c r="D282" s="412"/>
      <c r="E282" s="412"/>
      <c r="F282" s="412"/>
      <c r="G282" s="412"/>
      <c r="H282" s="412"/>
      <c r="I282" s="412"/>
      <c r="J282" s="412"/>
      <c r="K282" s="412"/>
      <c r="L282" s="412"/>
      <c r="M282" s="412"/>
      <c r="N282" s="412"/>
      <c r="O282" s="412"/>
      <c r="P282" s="412"/>
      <c r="Q282" s="604"/>
      <c r="R282" s="646"/>
      <c r="S282" s="646"/>
      <c r="T282" s="626"/>
      <c r="U282" s="601"/>
      <c r="V282" s="601"/>
      <c r="W282" s="602"/>
      <c r="X282" s="602"/>
      <c r="Y282" s="603"/>
      <c r="Z282" s="603"/>
    </row>
    <row r="283" spans="1:26" ht="12" hidden="1" customHeight="1">
      <c r="A283" s="314"/>
      <c r="B283" s="412"/>
      <c r="C283" s="327" t="s">
        <v>262</v>
      </c>
      <c r="D283" s="412"/>
      <c r="E283" s="412"/>
      <c r="F283" s="412"/>
      <c r="G283" s="412"/>
      <c r="H283" s="412"/>
      <c r="I283" s="412"/>
      <c r="J283" s="412"/>
      <c r="K283" s="412"/>
      <c r="L283" s="412"/>
      <c r="M283" s="412"/>
      <c r="N283" s="412"/>
      <c r="O283" s="412"/>
      <c r="P283" s="412"/>
      <c r="Q283" s="604"/>
      <c r="R283" s="646"/>
      <c r="S283" s="646"/>
      <c r="T283" s="626"/>
      <c r="U283" s="601"/>
      <c r="V283" s="601"/>
      <c r="W283" s="602"/>
      <c r="X283" s="602"/>
      <c r="Y283" s="603"/>
      <c r="Z283" s="603"/>
    </row>
    <row r="284" spans="1:26" ht="12" hidden="1" customHeight="1">
      <c r="A284" s="314"/>
      <c r="B284" s="412"/>
      <c r="C284" s="327" t="s">
        <v>332</v>
      </c>
      <c r="D284" s="412"/>
      <c r="E284" s="412"/>
      <c r="F284" s="412"/>
      <c r="G284" s="412"/>
      <c r="H284" s="412"/>
      <c r="I284" s="412"/>
      <c r="J284" s="412"/>
      <c r="K284" s="412"/>
      <c r="L284" s="412"/>
      <c r="M284" s="412"/>
      <c r="N284" s="412"/>
      <c r="O284" s="412"/>
      <c r="P284" s="412"/>
      <c r="Q284" s="604"/>
      <c r="R284" s="646"/>
      <c r="S284" s="646"/>
      <c r="T284" s="626"/>
      <c r="U284" s="601"/>
      <c r="V284" s="601"/>
      <c r="W284" s="602"/>
      <c r="X284" s="602"/>
      <c r="Y284" s="603"/>
      <c r="Z284" s="603"/>
    </row>
    <row r="285" spans="1:26" ht="27.75" hidden="1" customHeight="1">
      <c r="A285" s="314"/>
      <c r="B285" s="412"/>
      <c r="C285" s="412"/>
      <c r="D285" s="400" t="s">
        <v>333</v>
      </c>
      <c r="E285" s="990" t="s">
        <v>334</v>
      </c>
      <c r="F285" s="1008"/>
      <c r="G285" s="991"/>
      <c r="H285" s="412"/>
      <c r="I285" s="412"/>
      <c r="J285" s="412"/>
      <c r="K285" s="412"/>
      <c r="L285" s="412"/>
      <c r="M285" s="412"/>
      <c r="N285" s="412"/>
      <c r="O285" s="412"/>
      <c r="P285" s="412"/>
      <c r="Q285" s="604"/>
      <c r="R285" s="646"/>
      <c r="S285" s="646"/>
      <c r="T285" s="626"/>
      <c r="U285" s="601"/>
      <c r="V285" s="601"/>
      <c r="W285" s="602"/>
      <c r="X285" s="602"/>
      <c r="Y285" s="603"/>
      <c r="Z285" s="603"/>
    </row>
    <row r="286" spans="1:26" ht="12" hidden="1" customHeight="1">
      <c r="A286" s="314"/>
      <c r="B286" s="412"/>
      <c r="C286" s="412"/>
      <c r="D286" s="402">
        <v>1</v>
      </c>
      <c r="E286" s="1002">
        <v>900</v>
      </c>
      <c r="F286" s="1004"/>
      <c r="G286" s="1003"/>
      <c r="H286" s="412"/>
      <c r="I286" s="412"/>
      <c r="J286" s="412"/>
      <c r="K286" s="412"/>
      <c r="L286" s="412"/>
      <c r="M286" s="412"/>
      <c r="N286" s="412"/>
      <c r="O286" s="412"/>
      <c r="P286" s="412"/>
      <c r="Q286" s="604"/>
      <c r="R286" s="646"/>
      <c r="S286" s="646"/>
      <c r="T286" s="626"/>
      <c r="U286" s="601"/>
      <c r="V286" s="601"/>
      <c r="W286" s="602"/>
      <c r="X286" s="602"/>
      <c r="Y286" s="603"/>
      <c r="Z286" s="603"/>
    </row>
    <row r="287" spans="1:26" ht="12" hidden="1" customHeight="1">
      <c r="A287" s="314"/>
      <c r="B287" s="412"/>
      <c r="C287" s="412"/>
      <c r="D287" s="402">
        <v>2</v>
      </c>
      <c r="E287" s="1002">
        <v>1000</v>
      </c>
      <c r="F287" s="1004"/>
      <c r="G287" s="1003"/>
      <c r="H287" s="412"/>
      <c r="I287" s="412"/>
      <c r="J287" s="412"/>
      <c r="K287" s="412"/>
      <c r="L287" s="412"/>
      <c r="M287" s="412"/>
      <c r="N287" s="412"/>
      <c r="O287" s="412"/>
      <c r="P287" s="412"/>
      <c r="Q287" s="604"/>
      <c r="R287" s="646"/>
      <c r="S287" s="646"/>
      <c r="T287" s="626"/>
      <c r="U287" s="601"/>
      <c r="V287" s="601"/>
      <c r="W287" s="602"/>
      <c r="X287" s="602"/>
      <c r="Y287" s="603"/>
      <c r="Z287" s="603"/>
    </row>
    <row r="288" spans="1:26" ht="12" hidden="1" customHeight="1">
      <c r="A288" s="314"/>
      <c r="B288" s="412"/>
      <c r="C288" s="412"/>
      <c r="D288" s="402">
        <v>3</v>
      </c>
      <c r="E288" s="1002">
        <v>1100</v>
      </c>
      <c r="F288" s="1004"/>
      <c r="G288" s="1003"/>
      <c r="H288" s="412"/>
      <c r="I288" s="412"/>
      <c r="J288" s="412"/>
      <c r="K288" s="412"/>
      <c r="L288" s="412"/>
      <c r="M288" s="412"/>
      <c r="N288" s="412"/>
      <c r="O288" s="412"/>
      <c r="P288" s="412"/>
      <c r="Q288" s="604"/>
      <c r="R288" s="646"/>
      <c r="S288" s="646"/>
      <c r="T288" s="626"/>
      <c r="U288" s="601"/>
      <c r="V288" s="601"/>
      <c r="W288" s="602"/>
      <c r="X288" s="602"/>
      <c r="Y288" s="603"/>
      <c r="Z288" s="603"/>
    </row>
    <row r="289" spans="1:26" ht="12" hidden="1" customHeight="1">
      <c r="A289" s="314"/>
      <c r="B289" s="412"/>
      <c r="C289" s="412"/>
      <c r="D289" s="402">
        <v>4</v>
      </c>
      <c r="E289" s="1002">
        <v>1200</v>
      </c>
      <c r="F289" s="1004"/>
      <c r="G289" s="1003"/>
      <c r="H289" s="412"/>
      <c r="I289" s="412"/>
      <c r="J289" s="412"/>
      <c r="K289" s="412"/>
      <c r="L289" s="412"/>
      <c r="M289" s="412"/>
      <c r="N289" s="412"/>
      <c r="O289" s="412"/>
      <c r="P289" s="412"/>
      <c r="Q289" s="604"/>
      <c r="R289" s="646"/>
      <c r="S289" s="646"/>
      <c r="T289" s="626"/>
      <c r="U289" s="601"/>
      <c r="V289" s="601"/>
      <c r="W289" s="602"/>
      <c r="X289" s="602"/>
      <c r="Y289" s="603"/>
      <c r="Z289" s="603"/>
    </row>
    <row r="290" spans="1:26" ht="12" hidden="1" customHeight="1">
      <c r="A290" s="314"/>
      <c r="B290" s="412"/>
      <c r="C290" s="412"/>
      <c r="D290" s="402">
        <v>5</v>
      </c>
      <c r="E290" s="1002">
        <v>1500</v>
      </c>
      <c r="F290" s="1004"/>
      <c r="G290" s="1003"/>
      <c r="H290" s="412"/>
      <c r="I290" s="412"/>
      <c r="J290" s="412"/>
      <c r="K290" s="412"/>
      <c r="L290" s="412"/>
      <c r="M290" s="412"/>
      <c r="N290" s="412"/>
      <c r="O290" s="412"/>
      <c r="P290" s="412"/>
      <c r="Q290" s="604"/>
      <c r="R290" s="646"/>
      <c r="S290" s="646"/>
      <c r="T290" s="626"/>
      <c r="U290" s="601"/>
      <c r="V290" s="601"/>
      <c r="W290" s="602"/>
      <c r="X290" s="602"/>
      <c r="Y290" s="603"/>
      <c r="Z290" s="603"/>
    </row>
    <row r="291" spans="1:26" ht="12" hidden="1" customHeight="1">
      <c r="A291" s="314"/>
      <c r="B291" s="412"/>
      <c r="C291" s="412"/>
      <c r="D291" s="402">
        <v>6</v>
      </c>
      <c r="E291" s="1002">
        <v>2000</v>
      </c>
      <c r="F291" s="1004"/>
      <c r="G291" s="1003"/>
      <c r="H291" s="412"/>
      <c r="I291" s="412"/>
      <c r="J291" s="412"/>
      <c r="K291" s="412"/>
      <c r="L291" s="412"/>
      <c r="M291" s="412"/>
      <c r="N291" s="412"/>
      <c r="O291" s="412"/>
      <c r="P291" s="412"/>
      <c r="Q291" s="604"/>
      <c r="R291" s="646"/>
      <c r="S291" s="646"/>
      <c r="T291" s="626"/>
      <c r="U291" s="601"/>
      <c r="V291" s="601"/>
      <c r="W291" s="602"/>
      <c r="X291" s="602"/>
      <c r="Y291" s="603"/>
      <c r="Z291" s="603"/>
    </row>
    <row r="292" spans="1:26" ht="7.5" hidden="1" customHeight="1">
      <c r="A292" s="314"/>
      <c r="B292" s="412"/>
      <c r="C292" s="412"/>
      <c r="D292" s="412"/>
      <c r="E292" s="412"/>
      <c r="F292" s="412"/>
      <c r="G292" s="412"/>
      <c r="H292" s="412"/>
      <c r="I292" s="412"/>
      <c r="J292" s="412"/>
      <c r="K292" s="412"/>
      <c r="L292" s="412"/>
      <c r="M292" s="412"/>
      <c r="N292" s="412"/>
      <c r="O292" s="412"/>
      <c r="P292" s="412"/>
      <c r="Q292" s="604"/>
      <c r="R292" s="646"/>
      <c r="S292" s="646"/>
      <c r="T292" s="626"/>
      <c r="U292" s="601"/>
      <c r="V292" s="601"/>
      <c r="W292" s="602"/>
      <c r="X292" s="602"/>
      <c r="Y292" s="603"/>
      <c r="Z292" s="603"/>
    </row>
    <row r="293" spans="1:26" ht="12" hidden="1" customHeight="1">
      <c r="A293" s="314"/>
      <c r="B293" s="412"/>
      <c r="C293" s="327" t="s">
        <v>335</v>
      </c>
      <c r="D293" s="412"/>
      <c r="E293" s="412"/>
      <c r="F293" s="412"/>
      <c r="G293" s="412"/>
      <c r="H293" s="412"/>
      <c r="I293" s="412"/>
      <c r="J293" s="412"/>
      <c r="K293" s="412"/>
      <c r="L293" s="412"/>
      <c r="M293" s="412"/>
      <c r="N293" s="412"/>
      <c r="O293" s="412"/>
      <c r="P293" s="412"/>
      <c r="Q293" s="604"/>
      <c r="R293" s="646"/>
      <c r="S293" s="646"/>
      <c r="T293" s="626"/>
      <c r="U293" s="601"/>
      <c r="V293" s="601"/>
      <c r="W293" s="602"/>
      <c r="X293" s="602"/>
      <c r="Y293" s="603"/>
      <c r="Z293" s="603"/>
    </row>
    <row r="294" spans="1:26" ht="39" hidden="1" customHeight="1">
      <c r="A294" s="314"/>
      <c r="B294" s="412"/>
      <c r="C294" s="412"/>
      <c r="D294" s="413" t="s">
        <v>333</v>
      </c>
      <c r="E294" s="414" t="s">
        <v>336</v>
      </c>
      <c r="F294" s="414" t="s">
        <v>378</v>
      </c>
      <c r="G294" s="992" t="s">
        <v>379</v>
      </c>
      <c r="H294" s="993"/>
      <c r="I294" s="412"/>
      <c r="J294" s="412"/>
      <c r="K294" s="412"/>
      <c r="L294" s="412"/>
      <c r="M294" s="412"/>
      <c r="N294" s="412"/>
      <c r="O294" s="412"/>
      <c r="P294" s="412"/>
      <c r="Q294" s="626"/>
      <c r="R294" s="601"/>
      <c r="S294" s="601"/>
      <c r="T294" s="602"/>
      <c r="U294" s="602"/>
      <c r="V294" s="603"/>
      <c r="W294" s="603"/>
      <c r="X294" s="655"/>
      <c r="Y294" s="655"/>
      <c r="Z294" s="655"/>
    </row>
    <row r="295" spans="1:26" ht="12" hidden="1" customHeight="1">
      <c r="A295" s="314"/>
      <c r="B295" s="412"/>
      <c r="C295" s="412"/>
      <c r="D295" s="415">
        <v>1</v>
      </c>
      <c r="E295" s="415" t="s">
        <v>337</v>
      </c>
      <c r="F295" s="415" t="s">
        <v>338</v>
      </c>
      <c r="G295" s="988">
        <v>150</v>
      </c>
      <c r="H295" s="988"/>
      <c r="I295" s="412"/>
      <c r="J295" s="412"/>
      <c r="K295" s="412"/>
      <c r="L295" s="412"/>
      <c r="M295" s="412"/>
      <c r="N295" s="412"/>
      <c r="O295" s="412"/>
      <c r="P295" s="412"/>
      <c r="Q295" s="626"/>
      <c r="R295" s="601"/>
      <c r="S295" s="601"/>
      <c r="T295" s="602"/>
      <c r="U295" s="602"/>
      <c r="V295" s="603"/>
      <c r="W295" s="603"/>
      <c r="X295" s="655"/>
      <c r="Y295" s="655"/>
      <c r="Z295" s="655"/>
    </row>
    <row r="296" spans="1:26" ht="12" hidden="1" customHeight="1">
      <c r="A296" s="314"/>
      <c r="B296" s="412"/>
      <c r="C296" s="412"/>
      <c r="D296" s="415">
        <v>2</v>
      </c>
      <c r="E296" s="415" t="s">
        <v>339</v>
      </c>
      <c r="F296" s="415" t="s">
        <v>340</v>
      </c>
      <c r="G296" s="989" t="s">
        <v>341</v>
      </c>
      <c r="H296" s="989"/>
      <c r="I296" s="412"/>
      <c r="J296" s="412"/>
      <c r="K296" s="412"/>
      <c r="L296" s="412"/>
      <c r="M296" s="412"/>
      <c r="N296" s="412"/>
      <c r="O296" s="412"/>
      <c r="P296" s="412"/>
      <c r="Q296" s="626"/>
      <c r="R296" s="601"/>
      <c r="S296" s="601"/>
      <c r="T296" s="602"/>
      <c r="U296" s="602"/>
      <c r="V296" s="603"/>
      <c r="W296" s="603"/>
      <c r="X296" s="655"/>
      <c r="Y296" s="655"/>
      <c r="Z296" s="655"/>
    </row>
    <row r="297" spans="1:26" ht="12" hidden="1" customHeight="1">
      <c r="A297" s="314"/>
      <c r="B297" s="412"/>
      <c r="C297" s="412"/>
      <c r="D297" s="415">
        <v>3</v>
      </c>
      <c r="E297" s="415" t="s">
        <v>338</v>
      </c>
      <c r="F297" s="415" t="s">
        <v>342</v>
      </c>
      <c r="G297" s="989" t="s">
        <v>341</v>
      </c>
      <c r="H297" s="989"/>
      <c r="I297" s="412"/>
      <c r="J297" s="412"/>
      <c r="K297" s="412"/>
      <c r="L297" s="412"/>
      <c r="M297" s="412"/>
      <c r="N297" s="412"/>
      <c r="O297" s="412"/>
      <c r="P297" s="412"/>
      <c r="Q297" s="626"/>
      <c r="R297" s="601"/>
      <c r="S297" s="601"/>
      <c r="T297" s="602"/>
      <c r="U297" s="602"/>
      <c r="V297" s="603"/>
      <c r="W297" s="603"/>
      <c r="X297" s="655"/>
      <c r="Y297" s="655"/>
      <c r="Z297" s="655"/>
    </row>
    <row r="298" spans="1:26" ht="9" hidden="1" customHeight="1">
      <c r="A298" s="314"/>
      <c r="B298" s="412"/>
      <c r="C298" s="412"/>
      <c r="D298" s="412"/>
      <c r="E298" s="412"/>
      <c r="F298" s="416"/>
      <c r="G298" s="416"/>
      <c r="H298" s="416"/>
      <c r="I298" s="417"/>
      <c r="J298" s="417"/>
      <c r="K298" s="417"/>
      <c r="L298" s="412"/>
      <c r="M298" s="412"/>
      <c r="N298" s="412"/>
      <c r="O298" s="412"/>
      <c r="P298" s="412"/>
      <c r="Q298" s="604"/>
      <c r="R298" s="646"/>
      <c r="S298" s="646"/>
      <c r="T298" s="626"/>
      <c r="U298" s="601"/>
      <c r="V298" s="601"/>
      <c r="W298" s="602"/>
      <c r="X298" s="602"/>
      <c r="Y298" s="603"/>
      <c r="Z298" s="603"/>
    </row>
    <row r="299" spans="1:26" ht="12" hidden="1" customHeight="1">
      <c r="A299" s="314"/>
      <c r="B299" s="412"/>
      <c r="C299" s="327" t="s">
        <v>343</v>
      </c>
      <c r="D299" s="412"/>
      <c r="E299" s="412"/>
      <c r="F299" s="416"/>
      <c r="G299" s="416"/>
      <c r="H299" s="416"/>
      <c r="I299" s="417"/>
      <c r="J299" s="417"/>
      <c r="K299" s="417"/>
      <c r="L299" s="412"/>
      <c r="M299" s="412"/>
      <c r="N299" s="412"/>
      <c r="O299" s="412"/>
      <c r="P299" s="412"/>
      <c r="Q299" s="604"/>
      <c r="R299" s="646"/>
      <c r="S299" s="646"/>
      <c r="T299" s="626"/>
      <c r="U299" s="601"/>
      <c r="V299" s="601"/>
      <c r="W299" s="602"/>
      <c r="X299" s="602"/>
      <c r="Y299" s="603"/>
      <c r="Z299" s="603"/>
    </row>
    <row r="300" spans="1:26" ht="36" hidden="1" customHeight="1">
      <c r="A300" s="314"/>
      <c r="B300" s="412"/>
      <c r="C300" s="412"/>
      <c r="D300" s="418" t="s">
        <v>333</v>
      </c>
      <c r="E300" s="990" t="s">
        <v>384</v>
      </c>
      <c r="F300" s="991"/>
      <c r="G300" s="419" t="s">
        <v>380</v>
      </c>
      <c r="H300" s="419" t="s">
        <v>381</v>
      </c>
      <c r="I300" s="398" t="s">
        <v>344</v>
      </c>
      <c r="J300" s="439" t="s">
        <v>382</v>
      </c>
      <c r="K300" s="992" t="s">
        <v>383</v>
      </c>
      <c r="L300" s="993"/>
      <c r="M300" s="7"/>
      <c r="N300" s="412"/>
      <c r="O300" s="412"/>
      <c r="P300" s="412"/>
      <c r="Q300" s="604"/>
      <c r="R300" s="646"/>
      <c r="S300" s="646"/>
      <c r="T300" s="626"/>
      <c r="U300" s="601"/>
      <c r="V300" s="601"/>
      <c r="W300" s="602"/>
      <c r="X300" s="602"/>
      <c r="Y300" s="603"/>
      <c r="Z300" s="603"/>
    </row>
    <row r="301" spans="1:26" ht="12" hidden="1" customHeight="1">
      <c r="A301" s="314"/>
      <c r="B301" s="412"/>
      <c r="C301" s="412"/>
      <c r="D301" s="420">
        <v>1</v>
      </c>
      <c r="E301" s="1002" t="s">
        <v>345</v>
      </c>
      <c r="F301" s="1003"/>
      <c r="G301" s="421">
        <v>2.2000000000000002</v>
      </c>
      <c r="H301" s="399" t="s">
        <v>346</v>
      </c>
      <c r="I301" s="422" t="s">
        <v>347</v>
      </c>
      <c r="J301" s="423" t="s">
        <v>347</v>
      </c>
      <c r="K301" s="989" t="s">
        <v>348</v>
      </c>
      <c r="L301" s="989"/>
      <c r="M301" s="1"/>
      <c r="N301" s="412"/>
      <c r="O301" s="412"/>
      <c r="P301" s="412"/>
      <c r="Q301" s="604"/>
      <c r="R301" s="646"/>
      <c r="S301" s="646"/>
      <c r="T301" s="626"/>
      <c r="U301" s="601"/>
      <c r="V301" s="601"/>
      <c r="W301" s="602"/>
      <c r="X301" s="602"/>
      <c r="Y301" s="603"/>
      <c r="Z301" s="603"/>
    </row>
    <row r="302" spans="1:26" ht="12" hidden="1" customHeight="1">
      <c r="A302" s="314"/>
      <c r="B302" s="412"/>
      <c r="C302" s="412"/>
      <c r="D302" s="420">
        <v>2</v>
      </c>
      <c r="E302" s="1002" t="s">
        <v>349</v>
      </c>
      <c r="F302" s="1003"/>
      <c r="G302" s="421">
        <v>2.8</v>
      </c>
      <c r="H302" s="399" t="s">
        <v>350</v>
      </c>
      <c r="I302" s="422" t="s">
        <v>351</v>
      </c>
      <c r="J302" s="423" t="s">
        <v>351</v>
      </c>
      <c r="K302" s="989" t="s">
        <v>348</v>
      </c>
      <c r="L302" s="989"/>
      <c r="M302" s="1"/>
      <c r="N302" s="412"/>
      <c r="O302" s="412"/>
      <c r="P302" s="412"/>
      <c r="Q302" s="604"/>
      <c r="R302" s="646"/>
      <c r="S302" s="646"/>
      <c r="T302" s="626"/>
      <c r="U302" s="601"/>
      <c r="V302" s="601"/>
      <c r="W302" s="602"/>
      <c r="X302" s="602"/>
      <c r="Y302" s="603"/>
      <c r="Z302" s="603"/>
    </row>
    <row r="303" spans="1:26" ht="12" hidden="1" customHeight="1">
      <c r="A303" s="314"/>
      <c r="B303" s="412"/>
      <c r="C303" s="412"/>
      <c r="D303" s="420">
        <v>3</v>
      </c>
      <c r="E303" s="1002" t="s">
        <v>352</v>
      </c>
      <c r="F303" s="1003"/>
      <c r="G303" s="421">
        <v>3.4</v>
      </c>
      <c r="H303" s="399" t="s">
        <v>353</v>
      </c>
      <c r="I303" s="422" t="s">
        <v>354</v>
      </c>
      <c r="J303" s="423" t="s">
        <v>354</v>
      </c>
      <c r="K303" s="989" t="s">
        <v>348</v>
      </c>
      <c r="L303" s="989"/>
      <c r="M303" s="1"/>
      <c r="N303" s="412"/>
      <c r="O303" s="412"/>
      <c r="P303" s="412"/>
      <c r="Q303" s="604"/>
      <c r="R303" s="646"/>
      <c r="S303" s="646"/>
      <c r="T303" s="626"/>
      <c r="U303" s="601"/>
      <c r="V303" s="601"/>
      <c r="W303" s="602"/>
      <c r="X303" s="602"/>
      <c r="Y303" s="603"/>
      <c r="Z303" s="603"/>
    </row>
    <row r="304" spans="1:26" ht="6.75" hidden="1" customHeight="1">
      <c r="A304" s="314"/>
      <c r="B304" s="412"/>
      <c r="C304" s="412"/>
      <c r="D304" s="412"/>
      <c r="E304" s="412"/>
      <c r="F304" s="412"/>
      <c r="G304" s="412"/>
      <c r="H304" s="412"/>
      <c r="I304" s="412"/>
      <c r="J304" s="412"/>
      <c r="K304" s="412"/>
      <c r="L304" s="412"/>
      <c r="M304" s="412"/>
      <c r="N304" s="412"/>
      <c r="O304" s="412"/>
      <c r="P304" s="412"/>
      <c r="Q304" s="604"/>
      <c r="R304" s="646"/>
      <c r="S304" s="646"/>
      <c r="T304" s="626"/>
      <c r="U304" s="601"/>
      <c r="V304" s="601"/>
      <c r="W304" s="602"/>
      <c r="X304" s="602"/>
      <c r="Y304" s="603"/>
      <c r="Z304" s="603"/>
    </row>
    <row r="305" spans="1:26" ht="12" hidden="1" customHeight="1">
      <c r="A305" s="314"/>
      <c r="B305" s="412"/>
      <c r="C305" s="327" t="s">
        <v>355</v>
      </c>
      <c r="D305" s="412"/>
      <c r="E305" s="412"/>
      <c r="F305" s="412"/>
      <c r="G305" s="412"/>
      <c r="H305" s="412"/>
      <c r="I305" s="412"/>
      <c r="J305" s="412"/>
      <c r="K305" s="412"/>
      <c r="L305" s="412"/>
      <c r="M305" s="412"/>
      <c r="N305" s="412"/>
      <c r="O305" s="412"/>
      <c r="P305" s="412"/>
      <c r="Q305" s="604"/>
      <c r="R305" s="646"/>
      <c r="S305" s="646"/>
      <c r="T305" s="626"/>
      <c r="U305" s="601"/>
      <c r="V305" s="601"/>
      <c r="W305" s="602"/>
      <c r="X305" s="602"/>
      <c r="Y305" s="603"/>
      <c r="Z305" s="603"/>
    </row>
    <row r="306" spans="1:26" ht="12" hidden="1" customHeight="1">
      <c r="A306" s="314"/>
      <c r="B306" s="412"/>
      <c r="C306" s="327"/>
      <c r="D306" s="1001" t="s">
        <v>333</v>
      </c>
      <c r="E306" s="1001" t="s">
        <v>356</v>
      </c>
      <c r="F306" s="1001"/>
      <c r="G306" s="1001"/>
      <c r="H306" s="412"/>
      <c r="I306" s="412"/>
      <c r="J306" s="412"/>
      <c r="K306" s="412"/>
      <c r="L306" s="412"/>
      <c r="M306" s="412"/>
      <c r="N306" s="412"/>
      <c r="O306" s="412"/>
      <c r="P306" s="412"/>
      <c r="Q306" s="604"/>
      <c r="R306" s="646"/>
      <c r="S306" s="646"/>
      <c r="T306" s="626"/>
      <c r="U306" s="601"/>
      <c r="V306" s="601"/>
      <c r="W306" s="602"/>
      <c r="X306" s="602"/>
      <c r="Y306" s="603"/>
      <c r="Z306" s="603"/>
    </row>
    <row r="307" spans="1:26" ht="12" hidden="1" customHeight="1">
      <c r="A307" s="314"/>
      <c r="B307" s="412"/>
      <c r="C307" s="327"/>
      <c r="D307" s="1001"/>
      <c r="E307" s="424" t="s">
        <v>357</v>
      </c>
      <c r="F307" s="401" t="s">
        <v>358</v>
      </c>
      <c r="G307" s="425" t="s">
        <v>359</v>
      </c>
      <c r="H307" s="412"/>
      <c r="I307" s="412"/>
      <c r="J307" s="412"/>
      <c r="K307" s="412"/>
      <c r="L307" s="412"/>
      <c r="M307" s="412"/>
      <c r="N307" s="412"/>
      <c r="O307" s="412"/>
      <c r="P307" s="412"/>
      <c r="Q307" s="604"/>
      <c r="R307" s="646"/>
      <c r="S307" s="646"/>
      <c r="T307" s="626"/>
      <c r="U307" s="601"/>
      <c r="V307" s="601"/>
      <c r="W307" s="602"/>
      <c r="X307" s="602"/>
      <c r="Y307" s="603"/>
      <c r="Z307" s="603"/>
    </row>
    <row r="308" spans="1:26" ht="12" hidden="1" customHeight="1">
      <c r="A308" s="314"/>
      <c r="B308" s="412"/>
      <c r="C308" s="327"/>
      <c r="D308" s="426">
        <v>1</v>
      </c>
      <c r="E308" s="426" t="s">
        <v>360</v>
      </c>
      <c r="F308" s="426" t="s">
        <v>361</v>
      </c>
      <c r="G308" s="426" t="s">
        <v>362</v>
      </c>
      <c r="H308" s="412"/>
      <c r="I308" s="412"/>
      <c r="J308" s="412"/>
      <c r="K308" s="412"/>
      <c r="L308" s="412"/>
      <c r="M308" s="412"/>
      <c r="N308" s="412"/>
      <c r="O308" s="412"/>
      <c r="P308" s="412"/>
      <c r="Q308" s="604"/>
      <c r="R308" s="646"/>
      <c r="S308" s="646"/>
      <c r="T308" s="626"/>
      <c r="U308" s="601"/>
      <c r="V308" s="601"/>
      <c r="W308" s="602"/>
      <c r="X308" s="602"/>
      <c r="Y308" s="603"/>
      <c r="Z308" s="603"/>
    </row>
    <row r="309" spans="1:26" ht="12" hidden="1" customHeight="1">
      <c r="A309" s="314"/>
      <c r="B309" s="412"/>
      <c r="C309" s="327"/>
      <c r="D309" s="426">
        <v>2</v>
      </c>
      <c r="E309" s="426" t="s">
        <v>363</v>
      </c>
      <c r="F309" s="426" t="s">
        <v>364</v>
      </c>
      <c r="G309" s="426" t="s">
        <v>365</v>
      </c>
      <c r="H309" s="412"/>
      <c r="I309" s="412"/>
      <c r="J309" s="412"/>
      <c r="K309" s="412"/>
      <c r="L309" s="412"/>
      <c r="M309" s="412"/>
      <c r="N309" s="412"/>
      <c r="O309" s="412"/>
      <c r="P309" s="412"/>
      <c r="Q309" s="604"/>
      <c r="R309" s="646"/>
      <c r="S309" s="646"/>
      <c r="T309" s="626"/>
      <c r="U309" s="601"/>
      <c r="V309" s="601"/>
      <c r="W309" s="602"/>
      <c r="X309" s="602"/>
      <c r="Y309" s="603"/>
      <c r="Z309" s="603"/>
    </row>
    <row r="310" spans="1:26" ht="12" hidden="1" customHeight="1">
      <c r="A310" s="314"/>
      <c r="B310" s="412"/>
      <c r="C310" s="412"/>
      <c r="D310" s="426">
        <v>3</v>
      </c>
      <c r="E310" s="426" t="s">
        <v>366</v>
      </c>
      <c r="F310" s="426" t="s">
        <v>367</v>
      </c>
      <c r="G310" s="426" t="s">
        <v>368</v>
      </c>
      <c r="H310" s="412"/>
      <c r="I310" s="412"/>
      <c r="J310" s="412"/>
      <c r="K310" s="412"/>
      <c r="L310" s="412"/>
      <c r="M310" s="412"/>
      <c r="N310" s="412"/>
      <c r="O310" s="412"/>
      <c r="P310" s="412"/>
      <c r="Q310" s="604"/>
      <c r="R310" s="646"/>
      <c r="S310" s="646"/>
      <c r="T310" s="626"/>
      <c r="U310" s="601"/>
      <c r="V310" s="601"/>
      <c r="W310" s="602"/>
      <c r="X310" s="602"/>
      <c r="Y310" s="603"/>
      <c r="Z310" s="603"/>
    </row>
    <row r="311" spans="1:26" ht="12" hidden="1" customHeight="1">
      <c r="A311" s="314"/>
      <c r="B311" s="412"/>
      <c r="C311" s="412"/>
      <c r="D311" s="426">
        <v>4</v>
      </c>
      <c r="E311" s="426" t="s">
        <v>369</v>
      </c>
      <c r="F311" s="426" t="s">
        <v>370</v>
      </c>
      <c r="G311" s="426" t="s">
        <v>371</v>
      </c>
      <c r="H311" s="412"/>
      <c r="I311" s="412"/>
      <c r="J311" s="412"/>
      <c r="K311" s="412"/>
      <c r="L311" s="412"/>
      <c r="M311" s="412"/>
      <c r="N311" s="412"/>
      <c r="O311" s="412"/>
      <c r="P311" s="412"/>
      <c r="Q311" s="604"/>
      <c r="R311" s="646"/>
      <c r="S311" s="646"/>
      <c r="T311" s="626"/>
      <c r="U311" s="601"/>
      <c r="V311" s="601"/>
      <c r="W311" s="602"/>
      <c r="X311" s="602"/>
      <c r="Y311" s="603"/>
      <c r="Z311" s="603"/>
    </row>
    <row r="312" spans="1:26" ht="12" hidden="1" customHeight="1">
      <c r="A312" s="314"/>
      <c r="B312" s="412"/>
      <c r="C312" s="412"/>
      <c r="D312" s="426">
        <v>5</v>
      </c>
      <c r="E312" s="426" t="s">
        <v>372</v>
      </c>
      <c r="F312" s="427"/>
      <c r="G312" s="427"/>
      <c r="H312" s="412"/>
      <c r="I312" s="412"/>
      <c r="J312" s="412"/>
      <c r="K312" s="412"/>
      <c r="L312" s="412"/>
      <c r="M312" s="412"/>
      <c r="N312" s="412"/>
      <c r="O312" s="412"/>
      <c r="P312" s="412"/>
      <c r="Q312" s="604"/>
      <c r="R312" s="646"/>
      <c r="S312" s="646"/>
      <c r="T312" s="626"/>
      <c r="U312" s="601"/>
      <c r="V312" s="601"/>
      <c r="W312" s="602"/>
      <c r="X312" s="602"/>
      <c r="Y312" s="603"/>
      <c r="Z312" s="603"/>
    </row>
    <row r="313" spans="1:26" ht="8.25" hidden="1" customHeight="1">
      <c r="A313" s="314"/>
      <c r="B313" s="412"/>
      <c r="C313" s="412"/>
      <c r="D313" s="412"/>
      <c r="E313" s="412"/>
      <c r="F313" s="412"/>
      <c r="G313" s="412"/>
      <c r="H313" s="412"/>
      <c r="I313" s="412"/>
      <c r="J313" s="412"/>
      <c r="K313" s="412"/>
      <c r="L313" s="412"/>
      <c r="M313" s="412"/>
      <c r="N313" s="412"/>
      <c r="O313" s="412"/>
      <c r="P313" s="412"/>
      <c r="Q313" s="604"/>
      <c r="R313" s="646"/>
      <c r="S313" s="646"/>
      <c r="T313" s="626"/>
      <c r="U313" s="601"/>
      <c r="V313" s="601"/>
      <c r="W313" s="602"/>
      <c r="X313" s="602"/>
      <c r="Y313" s="603"/>
      <c r="Z313" s="603"/>
    </row>
    <row r="314" spans="1:26" ht="12" hidden="1" customHeight="1">
      <c r="A314" s="314"/>
      <c r="B314" s="412"/>
      <c r="C314" s="428" t="s">
        <v>373</v>
      </c>
      <c r="D314" s="412"/>
      <c r="E314" s="412"/>
      <c r="F314" s="412"/>
      <c r="G314" s="412"/>
      <c r="H314" s="412"/>
      <c r="I314" s="412"/>
      <c r="J314" s="412"/>
      <c r="K314" s="412"/>
      <c r="L314" s="412"/>
      <c r="M314" s="412"/>
      <c r="N314" s="412"/>
      <c r="O314" s="412"/>
      <c r="P314" s="412"/>
      <c r="Q314" s="604"/>
      <c r="R314" s="646"/>
      <c r="S314" s="646"/>
      <c r="T314" s="626"/>
      <c r="U314" s="601"/>
      <c r="V314" s="601"/>
      <c r="W314" s="602"/>
      <c r="X314" s="602"/>
      <c r="Y314" s="603"/>
      <c r="Z314" s="603"/>
    </row>
    <row r="315" spans="1:26" ht="12" hidden="1" customHeight="1">
      <c r="A315" s="314"/>
      <c r="B315" s="412"/>
      <c r="C315" s="327" t="s">
        <v>374</v>
      </c>
      <c r="D315" s="412"/>
      <c r="E315" s="412"/>
      <c r="F315" s="412"/>
      <c r="G315" s="412"/>
      <c r="H315" s="412"/>
      <c r="I315" s="412"/>
      <c r="J315" s="412"/>
      <c r="K315" s="412"/>
      <c r="L315" s="412"/>
      <c r="M315" s="412"/>
      <c r="N315" s="412"/>
      <c r="O315" s="412"/>
      <c r="P315" s="412"/>
      <c r="Q315" s="604"/>
      <c r="R315" s="646"/>
      <c r="S315" s="646"/>
      <c r="T315" s="626"/>
      <c r="U315" s="601"/>
      <c r="V315" s="601"/>
      <c r="W315" s="602"/>
      <c r="X315" s="602"/>
      <c r="Y315" s="603"/>
      <c r="Z315" s="603"/>
    </row>
    <row r="316" spans="1:26" ht="12" hidden="1" customHeight="1">
      <c r="A316" s="314"/>
      <c r="B316" s="412"/>
      <c r="C316" s="327" t="s">
        <v>375</v>
      </c>
      <c r="D316" s="412"/>
      <c r="E316" s="412"/>
      <c r="F316" s="412"/>
      <c r="G316" s="412"/>
      <c r="H316" s="412"/>
      <c r="I316" s="412"/>
      <c r="J316" s="412"/>
      <c r="K316" s="412"/>
      <c r="L316" s="412"/>
      <c r="M316" s="412"/>
      <c r="N316" s="412"/>
      <c r="O316" s="412"/>
      <c r="P316" s="412"/>
      <c r="Q316" s="604"/>
      <c r="R316" s="646"/>
      <c r="S316" s="646"/>
      <c r="T316" s="626"/>
      <c r="U316" s="601"/>
      <c r="V316" s="601"/>
      <c r="W316" s="602"/>
      <c r="X316" s="602"/>
      <c r="Y316" s="603"/>
      <c r="Z316" s="603"/>
    </row>
    <row r="317" spans="1:26" hidden="1">
      <c r="P317" s="429"/>
    </row>
    <row r="318" spans="1:26">
      <c r="A318" s="392"/>
      <c r="B318" s="392"/>
      <c r="C318" s="392"/>
      <c r="D318" s="394"/>
      <c r="E318" s="392"/>
      <c r="F318" s="392"/>
      <c r="G318" s="392"/>
      <c r="H318" s="392"/>
      <c r="I318" s="392"/>
      <c r="J318" s="395"/>
      <c r="K318" s="395"/>
      <c r="L318" s="395"/>
      <c r="M318" s="393"/>
      <c r="N318" s="393"/>
      <c r="O318" s="396"/>
      <c r="P318" s="393"/>
      <c r="Q318" s="604"/>
      <c r="R318" s="637"/>
      <c r="X318" s="637"/>
      <c r="Y318" s="637"/>
      <c r="Z318" s="637"/>
    </row>
    <row r="319" spans="1:26">
      <c r="A319" s="392"/>
      <c r="B319" s="392"/>
      <c r="C319" s="392"/>
      <c r="D319" s="394"/>
      <c r="E319" s="392"/>
      <c r="F319" s="392"/>
      <c r="G319" s="392"/>
      <c r="H319" s="392"/>
      <c r="I319" s="392"/>
      <c r="J319" s="395"/>
      <c r="K319" s="395"/>
      <c r="L319" s="395"/>
      <c r="M319" s="393"/>
      <c r="N319" s="393"/>
      <c r="O319" s="396"/>
      <c r="P319" s="393"/>
      <c r="Q319" s="604"/>
      <c r="R319" s="637"/>
      <c r="X319" s="637"/>
      <c r="Y319" s="637"/>
      <c r="Z319" s="637"/>
    </row>
    <row r="320" spans="1:26">
      <c r="A320" s="392"/>
      <c r="B320" s="392"/>
      <c r="C320" s="392"/>
      <c r="D320" s="394"/>
      <c r="E320" s="392"/>
      <c r="F320" s="392"/>
      <c r="G320" s="392"/>
      <c r="H320" s="392"/>
      <c r="I320" s="392"/>
      <c r="J320" s="395"/>
      <c r="K320" s="395"/>
      <c r="L320" s="395"/>
      <c r="M320" s="393"/>
      <c r="N320" s="393"/>
      <c r="O320" s="396"/>
      <c r="P320" s="393"/>
      <c r="Q320" s="604"/>
      <c r="R320" s="637"/>
      <c r="X320" s="637"/>
      <c r="Y320" s="637"/>
      <c r="Z320" s="637"/>
    </row>
    <row r="321" spans="1:26">
      <c r="A321" s="392"/>
      <c r="B321" s="392"/>
      <c r="C321" s="392"/>
      <c r="D321" s="394"/>
      <c r="E321" s="392"/>
      <c r="F321" s="392"/>
      <c r="G321" s="392"/>
      <c r="H321" s="392"/>
      <c r="I321" s="392"/>
      <c r="J321" s="395"/>
      <c r="K321" s="395"/>
      <c r="L321" s="395"/>
      <c r="M321" s="393"/>
      <c r="N321" s="393"/>
      <c r="O321" s="396"/>
      <c r="P321" s="393"/>
      <c r="Q321" s="604"/>
      <c r="R321" s="637"/>
      <c r="X321" s="637"/>
      <c r="Y321" s="637"/>
      <c r="Z321" s="637"/>
    </row>
    <row r="322" spans="1:26">
      <c r="A322" s="392"/>
      <c r="B322" s="392"/>
      <c r="C322" s="392"/>
      <c r="D322" s="394"/>
      <c r="E322" s="392"/>
      <c r="F322" s="392"/>
      <c r="G322" s="392"/>
      <c r="H322" s="392"/>
      <c r="I322" s="392"/>
      <c r="J322" s="395"/>
      <c r="K322" s="395"/>
      <c r="L322" s="395"/>
      <c r="M322" s="393"/>
      <c r="N322" s="393"/>
      <c r="O322" s="396"/>
      <c r="P322" s="393"/>
      <c r="Q322" s="648"/>
      <c r="R322" s="637"/>
      <c r="X322" s="637"/>
      <c r="Y322" s="637"/>
      <c r="Z322" s="637"/>
    </row>
    <row r="323" spans="1:26">
      <c r="A323" s="392"/>
      <c r="B323" s="392"/>
      <c r="C323" s="392"/>
      <c r="D323" s="394"/>
      <c r="E323" s="392"/>
      <c r="F323" s="392"/>
      <c r="G323" s="392"/>
      <c r="H323" s="392"/>
      <c r="I323" s="392"/>
      <c r="J323" s="395"/>
      <c r="K323" s="395"/>
      <c r="L323" s="395"/>
      <c r="M323" s="393"/>
      <c r="N323" s="393"/>
      <c r="O323" s="396"/>
      <c r="P323" s="393"/>
      <c r="Q323" s="604"/>
      <c r="R323" s="637"/>
      <c r="X323" s="637"/>
      <c r="Y323" s="637"/>
      <c r="Z323" s="637"/>
    </row>
    <row r="324" spans="1:26">
      <c r="A324" s="392"/>
      <c r="B324" s="392"/>
      <c r="C324" s="392"/>
      <c r="D324" s="394"/>
      <c r="E324" s="392"/>
      <c r="F324" s="392"/>
      <c r="G324" s="392"/>
      <c r="H324" s="392"/>
      <c r="I324" s="392"/>
      <c r="J324" s="395"/>
      <c r="K324" s="395"/>
      <c r="L324" s="395"/>
      <c r="M324" s="393"/>
      <c r="N324" s="393"/>
      <c r="O324" s="396"/>
      <c r="P324" s="393"/>
      <c r="Q324" s="604"/>
      <c r="R324" s="637"/>
      <c r="X324" s="637"/>
      <c r="Y324" s="637"/>
      <c r="Z324" s="637"/>
    </row>
    <row r="325" spans="1:26">
      <c r="A325" s="392"/>
      <c r="B325" s="392"/>
      <c r="C325" s="392"/>
      <c r="D325" s="394"/>
      <c r="E325" s="392"/>
      <c r="F325" s="392"/>
      <c r="G325" s="392"/>
      <c r="H325" s="392"/>
      <c r="I325" s="392"/>
      <c r="J325" s="395"/>
      <c r="K325" s="395"/>
      <c r="L325" s="395"/>
      <c r="M325" s="393"/>
      <c r="N325" s="393"/>
      <c r="O325" s="396"/>
      <c r="P325" s="393"/>
      <c r="Q325" s="604"/>
      <c r="R325" s="637"/>
      <c r="X325" s="637"/>
      <c r="Y325" s="637"/>
      <c r="Z325" s="637"/>
    </row>
    <row r="326" spans="1:26">
      <c r="A326" s="392"/>
      <c r="B326" s="392"/>
      <c r="C326" s="392"/>
      <c r="D326" s="394"/>
      <c r="E326" s="392"/>
      <c r="F326" s="392"/>
      <c r="G326" s="392"/>
      <c r="H326" s="392"/>
      <c r="I326" s="392"/>
      <c r="J326" s="395"/>
      <c r="K326" s="395"/>
      <c r="L326" s="395"/>
      <c r="M326" s="393"/>
      <c r="N326" s="393"/>
      <c r="O326" s="396"/>
      <c r="P326" s="393"/>
      <c r="Q326" s="604"/>
      <c r="R326" s="637"/>
      <c r="X326" s="637"/>
      <c r="Y326" s="637"/>
      <c r="Z326" s="637"/>
    </row>
    <row r="327" spans="1:26">
      <c r="A327" s="392"/>
      <c r="B327" s="392"/>
      <c r="C327" s="392"/>
      <c r="D327" s="394"/>
      <c r="E327" s="392"/>
      <c r="F327" s="392"/>
      <c r="G327" s="392"/>
      <c r="H327" s="392"/>
      <c r="I327" s="392"/>
      <c r="J327" s="395"/>
      <c r="K327" s="395"/>
      <c r="L327" s="395"/>
      <c r="M327" s="393"/>
      <c r="N327" s="393"/>
      <c r="O327" s="396"/>
      <c r="P327" s="393"/>
      <c r="Q327" s="604"/>
      <c r="R327" s="637"/>
      <c r="X327" s="637"/>
      <c r="Y327" s="637"/>
      <c r="Z327" s="637"/>
    </row>
    <row r="328" spans="1:26">
      <c r="A328" s="392"/>
      <c r="B328" s="392"/>
      <c r="C328" s="392"/>
      <c r="D328" s="394"/>
      <c r="E328" s="392"/>
      <c r="F328" s="392"/>
      <c r="G328" s="392"/>
      <c r="H328" s="392"/>
      <c r="I328" s="392"/>
      <c r="J328" s="395"/>
      <c r="K328" s="395"/>
      <c r="L328" s="395"/>
      <c r="M328" s="393"/>
      <c r="N328" s="393"/>
      <c r="O328" s="396"/>
      <c r="P328" s="393"/>
      <c r="Q328" s="604"/>
      <c r="R328" s="637"/>
      <c r="X328" s="637"/>
      <c r="Y328" s="637"/>
      <c r="Z328" s="637"/>
    </row>
    <row r="329" spans="1:26">
      <c r="A329" s="392"/>
      <c r="B329" s="392"/>
      <c r="C329" s="392"/>
      <c r="D329" s="394"/>
      <c r="E329" s="392"/>
      <c r="F329" s="392"/>
      <c r="G329" s="392"/>
      <c r="H329" s="392"/>
      <c r="I329" s="392"/>
      <c r="J329" s="395"/>
      <c r="K329" s="395"/>
      <c r="L329" s="395"/>
      <c r="M329" s="393"/>
      <c r="N329" s="393"/>
      <c r="O329" s="396"/>
      <c r="P329" s="393"/>
      <c r="Q329" s="604"/>
      <c r="R329" s="637"/>
      <c r="X329" s="637"/>
      <c r="Y329" s="637"/>
      <c r="Z329" s="637"/>
    </row>
    <row r="330" spans="1:26">
      <c r="A330" s="392"/>
      <c r="B330" s="392"/>
      <c r="C330" s="392"/>
      <c r="D330" s="394"/>
      <c r="E330" s="392"/>
      <c r="F330" s="392"/>
      <c r="G330" s="392"/>
      <c r="H330" s="392"/>
      <c r="I330" s="392"/>
      <c r="J330" s="395"/>
      <c r="K330" s="395"/>
      <c r="L330" s="395"/>
      <c r="M330" s="393"/>
      <c r="N330" s="393"/>
      <c r="O330" s="396"/>
      <c r="P330" s="393"/>
      <c r="Q330" s="604"/>
      <c r="R330" s="637"/>
      <c r="X330" s="637"/>
      <c r="Y330" s="637"/>
      <c r="Z330" s="637"/>
    </row>
    <row r="331" spans="1:26">
      <c r="A331" s="392"/>
      <c r="B331" s="392"/>
      <c r="C331" s="392"/>
      <c r="D331" s="394"/>
      <c r="E331" s="392"/>
      <c r="F331" s="392"/>
      <c r="G331" s="392"/>
      <c r="H331" s="392"/>
      <c r="I331" s="392"/>
      <c r="J331" s="395"/>
      <c r="K331" s="395"/>
      <c r="L331" s="395"/>
      <c r="M331" s="393"/>
      <c r="N331" s="393"/>
      <c r="O331" s="396"/>
      <c r="P331" s="393"/>
      <c r="Q331" s="604"/>
      <c r="R331" s="637"/>
      <c r="X331" s="637"/>
      <c r="Y331" s="637"/>
      <c r="Z331" s="637"/>
    </row>
    <row r="332" spans="1:26">
      <c r="A332" s="392"/>
      <c r="B332" s="392"/>
      <c r="C332" s="392"/>
      <c r="D332" s="394"/>
      <c r="E332" s="392"/>
      <c r="F332" s="392"/>
      <c r="G332" s="392"/>
      <c r="H332" s="392"/>
      <c r="I332" s="392"/>
      <c r="J332" s="395"/>
      <c r="K332" s="395"/>
      <c r="L332" s="395"/>
      <c r="M332" s="393"/>
      <c r="N332" s="393"/>
      <c r="O332" s="396"/>
      <c r="P332" s="393"/>
      <c r="Q332" s="604"/>
      <c r="R332" s="637"/>
      <c r="X332" s="637"/>
      <c r="Y332" s="637"/>
      <c r="Z332" s="637"/>
    </row>
    <row r="333" spans="1:26">
      <c r="A333" s="392"/>
      <c r="B333" s="392"/>
      <c r="C333" s="392"/>
      <c r="D333" s="394"/>
      <c r="E333" s="392"/>
      <c r="F333" s="392"/>
      <c r="G333" s="392"/>
      <c r="H333" s="392"/>
      <c r="I333" s="392"/>
      <c r="J333" s="395"/>
      <c r="K333" s="395"/>
      <c r="L333" s="395"/>
      <c r="M333" s="393"/>
      <c r="N333" s="393"/>
      <c r="O333" s="396"/>
      <c r="P333" s="393"/>
      <c r="Q333" s="604"/>
      <c r="R333" s="637"/>
      <c r="X333" s="637"/>
      <c r="Y333" s="637"/>
      <c r="Z333" s="637"/>
    </row>
    <row r="334" spans="1:26">
      <c r="A334" s="392"/>
      <c r="B334" s="392"/>
      <c r="C334" s="392"/>
      <c r="D334" s="394"/>
      <c r="E334" s="392"/>
      <c r="F334" s="392"/>
      <c r="G334" s="392"/>
      <c r="H334" s="392"/>
      <c r="I334" s="392"/>
      <c r="J334" s="395"/>
      <c r="K334" s="395"/>
      <c r="L334" s="395"/>
      <c r="M334" s="393"/>
      <c r="N334" s="393"/>
      <c r="O334" s="396"/>
      <c r="P334" s="393"/>
      <c r="Q334" s="604"/>
      <c r="R334" s="637"/>
      <c r="X334" s="637"/>
      <c r="Y334" s="637"/>
      <c r="Z334" s="637"/>
    </row>
    <row r="335" spans="1:26">
      <c r="A335" s="392"/>
      <c r="B335" s="392"/>
      <c r="C335" s="392"/>
      <c r="D335" s="394"/>
      <c r="E335" s="392"/>
      <c r="F335" s="392"/>
      <c r="G335" s="392"/>
      <c r="H335" s="392"/>
      <c r="I335" s="392"/>
      <c r="J335" s="395"/>
      <c r="K335" s="395"/>
      <c r="L335" s="395"/>
      <c r="M335" s="393"/>
      <c r="N335" s="393"/>
      <c r="O335" s="396"/>
      <c r="P335" s="393"/>
      <c r="Q335" s="604"/>
      <c r="R335" s="637"/>
      <c r="X335" s="637"/>
      <c r="Y335" s="637"/>
      <c r="Z335" s="637"/>
    </row>
    <row r="336" spans="1:26">
      <c r="A336" s="392"/>
      <c r="B336" s="392"/>
      <c r="C336" s="392">
        <v>0</v>
      </c>
      <c r="D336" s="394"/>
      <c r="E336" s="392"/>
      <c r="F336" s="392"/>
      <c r="G336" s="392"/>
      <c r="H336" s="392"/>
      <c r="I336" s="392"/>
      <c r="J336" s="395"/>
      <c r="K336" s="395"/>
      <c r="L336" s="395"/>
      <c r="M336" s="393"/>
      <c r="N336" s="393"/>
      <c r="O336" s="396"/>
      <c r="P336" s="393"/>
      <c r="Q336" s="604"/>
      <c r="R336" s="637"/>
      <c r="X336" s="637"/>
      <c r="Y336" s="637"/>
      <c r="Z336" s="637"/>
    </row>
    <row r="337" spans="1:26">
      <c r="A337" s="392"/>
      <c r="B337" s="392"/>
      <c r="C337" s="392">
        <v>0</v>
      </c>
      <c r="D337" s="394"/>
      <c r="E337" s="392"/>
      <c r="F337" s="392"/>
      <c r="G337" s="392"/>
      <c r="H337" s="392"/>
      <c r="I337" s="392"/>
      <c r="J337" s="395"/>
      <c r="K337" s="395"/>
      <c r="L337" s="395"/>
      <c r="M337" s="393"/>
      <c r="N337" s="393"/>
      <c r="O337" s="396"/>
      <c r="P337" s="393"/>
      <c r="Q337" s="604"/>
      <c r="R337" s="637"/>
      <c r="X337" s="637"/>
      <c r="Y337" s="637"/>
      <c r="Z337" s="637"/>
    </row>
    <row r="338" spans="1:26">
      <c r="A338" s="392"/>
      <c r="B338" s="392"/>
      <c r="C338" s="392"/>
      <c r="D338" s="394"/>
      <c r="E338" s="392"/>
      <c r="F338" s="392"/>
      <c r="G338" s="392"/>
      <c r="H338" s="392"/>
      <c r="I338" s="392"/>
      <c r="J338" s="395"/>
      <c r="K338" s="395"/>
      <c r="L338" s="395"/>
      <c r="M338" s="393"/>
      <c r="N338" s="393"/>
      <c r="O338" s="396"/>
      <c r="P338" s="393"/>
      <c r="Q338" s="604"/>
      <c r="R338" s="637"/>
      <c r="X338" s="637"/>
      <c r="Y338" s="637"/>
      <c r="Z338" s="637"/>
    </row>
    <row r="339" spans="1:26">
      <c r="A339" s="392"/>
      <c r="B339" s="392"/>
      <c r="C339" s="392"/>
      <c r="D339" s="394"/>
      <c r="E339" s="392"/>
      <c r="F339" s="392"/>
      <c r="G339" s="392"/>
      <c r="H339" s="392"/>
      <c r="I339" s="392"/>
      <c r="J339" s="395"/>
      <c r="K339" s="395"/>
      <c r="L339" s="395"/>
      <c r="M339" s="393"/>
      <c r="N339" s="393"/>
      <c r="O339" s="396"/>
      <c r="P339" s="393"/>
      <c r="Q339" s="604"/>
      <c r="R339" s="637"/>
      <c r="X339" s="637"/>
      <c r="Y339" s="637"/>
      <c r="Z339" s="637"/>
    </row>
    <row r="340" spans="1:26">
      <c r="A340" s="392"/>
      <c r="B340" s="392"/>
      <c r="C340" s="392"/>
      <c r="D340" s="394"/>
      <c r="E340" s="392"/>
      <c r="F340" s="392"/>
      <c r="G340" s="392"/>
      <c r="H340" s="392"/>
      <c r="I340" s="392"/>
      <c r="J340" s="395"/>
      <c r="K340" s="395"/>
      <c r="L340" s="395"/>
      <c r="M340" s="393"/>
      <c r="N340" s="393"/>
      <c r="O340" s="396"/>
      <c r="P340" s="393"/>
      <c r="Q340" s="604" t="s">
        <v>131</v>
      </c>
      <c r="R340" s="637"/>
      <c r="X340" s="637"/>
      <c r="Y340" s="637"/>
      <c r="Z340" s="637"/>
    </row>
    <row r="341" spans="1:26">
      <c r="A341" s="392"/>
      <c r="B341" s="392"/>
      <c r="C341" s="392"/>
      <c r="D341" s="394"/>
      <c r="E341" s="392"/>
      <c r="F341" s="392"/>
      <c r="G341" s="392"/>
      <c r="H341" s="392"/>
      <c r="I341" s="392"/>
      <c r="J341" s="395"/>
      <c r="K341" s="395"/>
      <c r="L341" s="395"/>
      <c r="M341" s="393"/>
      <c r="N341" s="393"/>
      <c r="O341" s="396"/>
      <c r="P341" s="393"/>
      <c r="Q341" s="604"/>
      <c r="R341" s="637"/>
      <c r="X341" s="637"/>
      <c r="Y341" s="637"/>
      <c r="Z341" s="637"/>
    </row>
    <row r="342" spans="1:26">
      <c r="A342" s="392"/>
      <c r="B342" s="392"/>
      <c r="C342" s="392"/>
      <c r="D342" s="394"/>
      <c r="E342" s="392"/>
      <c r="F342" s="392"/>
      <c r="G342" s="392"/>
      <c r="H342" s="392"/>
      <c r="I342" s="392"/>
      <c r="J342" s="395"/>
      <c r="K342" s="395"/>
      <c r="L342" s="395"/>
      <c r="M342" s="393"/>
      <c r="N342" s="393"/>
      <c r="O342" s="396"/>
      <c r="P342" s="393"/>
      <c r="Q342" s="604"/>
      <c r="R342" s="637"/>
      <c r="X342" s="637"/>
      <c r="Y342" s="637"/>
      <c r="Z342" s="637"/>
    </row>
    <row r="343" spans="1:26">
      <c r="A343" s="392"/>
      <c r="B343" s="392"/>
      <c r="C343" s="392"/>
      <c r="D343" s="394"/>
      <c r="E343" s="392"/>
      <c r="F343" s="392"/>
      <c r="G343" s="392"/>
      <c r="H343" s="392"/>
      <c r="I343" s="392"/>
      <c r="J343" s="395"/>
      <c r="K343" s="395"/>
      <c r="L343" s="395"/>
      <c r="M343" s="393"/>
      <c r="N343" s="393"/>
      <c r="O343" s="396"/>
      <c r="P343" s="393"/>
      <c r="Q343" s="604"/>
      <c r="R343" s="637"/>
      <c r="X343" s="637"/>
      <c r="Y343" s="637"/>
      <c r="Z343" s="637"/>
    </row>
    <row r="344" spans="1:26">
      <c r="A344" s="392"/>
      <c r="B344" s="392"/>
      <c r="C344" s="392"/>
      <c r="D344" s="394"/>
      <c r="E344" s="392"/>
      <c r="F344" s="392"/>
      <c r="G344" s="392"/>
      <c r="H344" s="392"/>
      <c r="I344" s="392"/>
      <c r="J344" s="395"/>
      <c r="K344" s="395"/>
      <c r="L344" s="395"/>
      <c r="M344" s="393"/>
      <c r="N344" s="393"/>
      <c r="O344" s="396"/>
      <c r="P344" s="393"/>
      <c r="Q344" s="604"/>
      <c r="R344" s="637"/>
      <c r="X344" s="637"/>
      <c r="Y344" s="637"/>
      <c r="Z344" s="637"/>
    </row>
    <row r="345" spans="1:26">
      <c r="A345" s="392"/>
      <c r="B345" s="392"/>
      <c r="C345" s="392"/>
      <c r="D345" s="394"/>
      <c r="E345" s="392"/>
      <c r="F345" s="392"/>
      <c r="G345" s="392"/>
      <c r="H345" s="392"/>
      <c r="I345" s="392"/>
      <c r="J345" s="395"/>
      <c r="K345" s="395"/>
      <c r="L345" s="395"/>
      <c r="M345" s="393"/>
      <c r="N345" s="393"/>
      <c r="O345" s="396"/>
      <c r="P345" s="393"/>
      <c r="Q345" s="604"/>
      <c r="R345" s="637"/>
      <c r="X345" s="637"/>
      <c r="Y345" s="637"/>
      <c r="Z345" s="637"/>
    </row>
    <row r="346" spans="1:26">
      <c r="A346" s="392"/>
      <c r="B346" s="392"/>
      <c r="C346" s="392"/>
      <c r="D346" s="394"/>
      <c r="E346" s="392"/>
      <c r="F346" s="392"/>
      <c r="G346" s="392"/>
      <c r="H346" s="392"/>
      <c r="I346" s="392"/>
      <c r="J346" s="395"/>
      <c r="K346" s="395">
        <f>IF(K117=" ",0,K117)</f>
        <v>0</v>
      </c>
      <c r="L346" s="395"/>
      <c r="M346" s="393"/>
      <c r="N346" s="393"/>
      <c r="O346" s="396"/>
      <c r="P346" s="393"/>
      <c r="Q346" s="604"/>
      <c r="R346" s="637"/>
      <c r="X346" s="637"/>
      <c r="Y346" s="637"/>
      <c r="Z346" s="637"/>
    </row>
    <row r="347" spans="1:26">
      <c r="A347" s="392"/>
      <c r="B347" s="392"/>
      <c r="C347" s="392"/>
      <c r="D347" s="394"/>
      <c r="E347" s="392"/>
      <c r="F347" s="392"/>
      <c r="G347" s="392"/>
      <c r="H347" s="392"/>
      <c r="I347" s="392"/>
      <c r="J347" s="395"/>
      <c r="K347" s="395">
        <f>IF(K117=" ",0,K117)</f>
        <v>0</v>
      </c>
      <c r="L347" s="395"/>
      <c r="M347" s="393">
        <f>IF(M113=" ",0,M113)</f>
        <v>0</v>
      </c>
      <c r="N347" s="393"/>
      <c r="O347" s="396"/>
      <c r="P347" s="393"/>
      <c r="Q347" s="604"/>
      <c r="R347" s="637"/>
      <c r="X347" s="637"/>
      <c r="Y347" s="637"/>
      <c r="Z347" s="637"/>
    </row>
    <row r="348" spans="1:26">
      <c r="A348" s="392"/>
      <c r="B348" s="392"/>
      <c r="C348" s="392"/>
      <c r="D348" s="394"/>
      <c r="E348" s="392"/>
      <c r="F348" s="392"/>
      <c r="G348" s="392"/>
      <c r="H348" s="392"/>
      <c r="I348" s="392"/>
      <c r="J348" s="395"/>
      <c r="K348" s="395">
        <f>IF(K110=" ",0,K110)</f>
        <v>0</v>
      </c>
      <c r="L348" s="395"/>
      <c r="M348" s="393"/>
      <c r="N348" s="393"/>
      <c r="O348" s="396"/>
      <c r="P348" s="393"/>
      <c r="Q348" s="604"/>
      <c r="R348" s="637"/>
      <c r="X348" s="637"/>
      <c r="Y348" s="637"/>
      <c r="Z348" s="637"/>
    </row>
    <row r="349" spans="1:26">
      <c r="A349" s="392"/>
      <c r="B349" s="392"/>
      <c r="C349" s="392"/>
      <c r="D349" s="394"/>
      <c r="E349" s="392"/>
      <c r="F349" s="392"/>
      <c r="G349" s="392"/>
      <c r="H349" s="392"/>
      <c r="I349" s="392"/>
      <c r="J349" s="395"/>
      <c r="K349" s="395"/>
      <c r="L349" s="395"/>
      <c r="M349" s="393"/>
      <c r="N349" s="393"/>
      <c r="O349" s="396"/>
      <c r="P349" s="393"/>
      <c r="Q349" s="604"/>
      <c r="R349" s="637"/>
      <c r="X349" s="637"/>
      <c r="Y349" s="637"/>
      <c r="Z349" s="637"/>
    </row>
    <row r="350" spans="1:26">
      <c r="A350" s="392"/>
      <c r="B350" s="392"/>
      <c r="C350" s="392"/>
      <c r="D350" s="394"/>
      <c r="E350" s="392"/>
      <c r="F350" s="392"/>
      <c r="G350" s="392"/>
      <c r="H350" s="392"/>
      <c r="I350" s="392"/>
      <c r="J350" s="395"/>
      <c r="K350" s="395">
        <f>IF(K117=" ",0,K117)</f>
        <v>0</v>
      </c>
      <c r="L350" s="395"/>
      <c r="M350" s="393">
        <f>IF(M117=" ",0,M117)</f>
        <v>0</v>
      </c>
      <c r="N350" s="393"/>
      <c r="O350" s="396"/>
      <c r="P350" s="393"/>
      <c r="Q350" s="648" t="s">
        <v>711</v>
      </c>
      <c r="R350" s="637" t="s">
        <v>709</v>
      </c>
      <c r="X350" s="637"/>
      <c r="Y350" s="637"/>
      <c r="Z350" s="637"/>
    </row>
    <row r="351" spans="1:26">
      <c r="A351" s="392"/>
      <c r="B351" s="392"/>
      <c r="C351" s="392"/>
      <c r="D351" s="394"/>
      <c r="E351" s="392"/>
      <c r="F351" s="392"/>
      <c r="G351" s="392"/>
      <c r="H351" s="392"/>
      <c r="I351" s="392"/>
      <c r="J351" s="395"/>
      <c r="K351" s="395">
        <f>IF(K110=" ",0,K110)</f>
        <v>0</v>
      </c>
      <c r="L351" s="395"/>
      <c r="M351" s="393"/>
      <c r="N351" s="393"/>
      <c r="O351" s="396"/>
      <c r="P351" s="393"/>
      <c r="Q351" s="604"/>
      <c r="R351" s="637"/>
      <c r="X351" s="637"/>
      <c r="Y351" s="637"/>
      <c r="Z351" s="637"/>
    </row>
    <row r="352" spans="1:26">
      <c r="A352" s="392"/>
      <c r="B352" s="392"/>
      <c r="C352" s="392"/>
      <c r="D352" s="394"/>
      <c r="E352" s="392"/>
      <c r="F352" s="392"/>
      <c r="G352" s="392"/>
      <c r="H352" s="392"/>
      <c r="I352" s="392"/>
      <c r="J352" s="395"/>
      <c r="K352" s="395"/>
      <c r="L352" s="395"/>
      <c r="M352" s="393"/>
      <c r="N352" s="393"/>
      <c r="O352" s="396"/>
      <c r="P352" s="393"/>
      <c r="Q352" s="604"/>
      <c r="R352" s="637"/>
      <c r="X352" s="637"/>
      <c r="Y352" s="637"/>
      <c r="Z352" s="637"/>
    </row>
    <row r="353" spans="1:26">
      <c r="A353" s="392"/>
      <c r="B353" s="392"/>
      <c r="C353" s="392"/>
      <c r="D353" s="394"/>
      <c r="E353" s="392"/>
      <c r="F353" s="392"/>
      <c r="G353" s="392"/>
      <c r="H353" s="392"/>
      <c r="I353" s="392"/>
      <c r="J353" s="395"/>
      <c r="K353" s="395"/>
      <c r="L353" s="395"/>
      <c r="M353" s="393"/>
      <c r="N353" s="393"/>
      <c r="O353" s="396"/>
      <c r="P353" s="393"/>
      <c r="Q353" s="604"/>
      <c r="R353" s="637"/>
      <c r="X353" s="637"/>
      <c r="Y353" s="637"/>
      <c r="Z353" s="637"/>
    </row>
    <row r="354" spans="1:26">
      <c r="A354" s="392"/>
      <c r="B354" s="392"/>
      <c r="C354" s="392"/>
      <c r="D354" s="394"/>
      <c r="E354" s="392"/>
      <c r="F354" s="392"/>
      <c r="G354" s="392"/>
      <c r="H354" s="392"/>
      <c r="I354" s="392"/>
      <c r="J354" s="395"/>
      <c r="K354" s="395"/>
      <c r="L354" s="395"/>
      <c r="M354" s="393"/>
      <c r="N354" s="393"/>
      <c r="O354" s="396"/>
      <c r="P354" s="393"/>
      <c r="Q354" s="604"/>
      <c r="R354" s="637"/>
      <c r="X354" s="637"/>
      <c r="Y354" s="637"/>
      <c r="Z354" s="637"/>
    </row>
    <row r="355" spans="1:26">
      <c r="A355" s="392"/>
      <c r="B355" s="392"/>
      <c r="C355" s="392"/>
      <c r="D355" s="394"/>
      <c r="E355" s="392"/>
      <c r="F355" s="392"/>
      <c r="G355" s="392"/>
      <c r="H355" s="392"/>
      <c r="I355" s="392"/>
      <c r="J355" s="395"/>
      <c r="K355" s="395"/>
      <c r="L355" s="395"/>
      <c r="M355" s="393"/>
      <c r="N355" s="393"/>
      <c r="O355" s="396"/>
      <c r="P355" s="393"/>
      <c r="Q355" s="604"/>
      <c r="R355" s="637"/>
      <c r="X355" s="637"/>
      <c r="Y355" s="637"/>
      <c r="Z355" s="637"/>
    </row>
    <row r="356" spans="1:26">
      <c r="A356" s="392"/>
      <c r="B356" s="392"/>
      <c r="C356" s="392"/>
      <c r="D356" s="394"/>
      <c r="E356" s="392"/>
      <c r="F356" s="392"/>
      <c r="G356" s="392"/>
      <c r="H356" s="392"/>
      <c r="I356" s="392"/>
      <c r="J356" s="395"/>
      <c r="K356" s="395"/>
      <c r="L356" s="395"/>
      <c r="M356" s="393"/>
      <c r="N356" s="393"/>
      <c r="O356" s="396"/>
      <c r="P356" s="393"/>
      <c r="Q356" s="604"/>
      <c r="R356" s="637"/>
      <c r="X356" s="637"/>
      <c r="Y356" s="637"/>
      <c r="Z356" s="637"/>
    </row>
    <row r="357" spans="1:26">
      <c r="A357" s="392"/>
      <c r="B357" s="392"/>
      <c r="C357" s="392"/>
      <c r="D357" s="394"/>
      <c r="E357" s="392"/>
      <c r="F357" s="392"/>
      <c r="G357" s="392"/>
      <c r="H357" s="392"/>
      <c r="I357" s="392"/>
      <c r="J357" s="395"/>
      <c r="K357" s="395"/>
      <c r="L357" s="395"/>
      <c r="M357" s="393"/>
      <c r="N357" s="393"/>
      <c r="O357" s="396"/>
      <c r="P357" s="393"/>
      <c r="Q357" s="604"/>
      <c r="R357" s="637"/>
      <c r="X357" s="637"/>
      <c r="Y357" s="637"/>
      <c r="Z357" s="637"/>
    </row>
    <row r="358" spans="1:26">
      <c r="A358" s="392"/>
      <c r="B358" s="392"/>
      <c r="C358" s="392"/>
      <c r="D358" s="394"/>
      <c r="E358" s="392"/>
      <c r="F358" s="392"/>
      <c r="G358" s="392"/>
      <c r="H358" s="392"/>
      <c r="I358" s="392"/>
      <c r="J358" s="395"/>
      <c r="K358" s="395"/>
      <c r="L358" s="395"/>
      <c r="M358" s="393"/>
      <c r="N358" s="393"/>
      <c r="O358" s="396"/>
      <c r="P358" s="393"/>
      <c r="Q358" s="604"/>
      <c r="R358" s="637"/>
      <c r="X358" s="637"/>
      <c r="Y358" s="637"/>
      <c r="Z358" s="637"/>
    </row>
    <row r="359" spans="1:26">
      <c r="A359" s="392"/>
      <c r="B359" s="392"/>
      <c r="C359" s="392"/>
      <c r="D359" s="394"/>
      <c r="E359" s="392"/>
      <c r="F359" s="392"/>
      <c r="G359" s="392"/>
      <c r="H359" s="392"/>
      <c r="I359" s="392"/>
      <c r="J359" s="395"/>
      <c r="K359" s="395"/>
      <c r="L359" s="395"/>
      <c r="M359" s="393"/>
      <c r="N359" s="393"/>
      <c r="O359" s="396"/>
      <c r="P359" s="393"/>
      <c r="Q359" s="604"/>
      <c r="R359" s="637"/>
      <c r="X359" s="637"/>
      <c r="Y359" s="637"/>
      <c r="Z359" s="637"/>
    </row>
    <row r="360" spans="1:26">
      <c r="A360" s="392"/>
      <c r="B360" s="392"/>
      <c r="C360" s="392"/>
      <c r="D360" s="394"/>
      <c r="E360" s="392"/>
      <c r="F360" s="392"/>
      <c r="G360" s="392"/>
      <c r="H360" s="392"/>
      <c r="I360" s="392"/>
      <c r="J360" s="395"/>
      <c r="K360" s="395"/>
      <c r="L360" s="395"/>
      <c r="M360" s="393"/>
      <c r="N360" s="393"/>
      <c r="O360" s="396"/>
      <c r="P360" s="393"/>
      <c r="Q360" s="604"/>
      <c r="R360" s="637"/>
      <c r="X360" s="637"/>
      <c r="Y360" s="637"/>
      <c r="Z360" s="637"/>
    </row>
    <row r="361" spans="1:26">
      <c r="A361" s="392"/>
      <c r="B361" s="392"/>
      <c r="C361" s="392"/>
      <c r="D361" s="394"/>
      <c r="E361" s="392"/>
      <c r="F361" s="392"/>
      <c r="G361" s="392"/>
      <c r="H361" s="392"/>
      <c r="I361" s="392"/>
      <c r="J361" s="395"/>
      <c r="K361" s="395"/>
      <c r="L361" s="395"/>
      <c r="M361" s="393"/>
      <c r="N361" s="393"/>
      <c r="O361" s="396"/>
      <c r="P361" s="393"/>
      <c r="Q361" s="604"/>
      <c r="R361" s="637"/>
      <c r="X361" s="637"/>
      <c r="Y361" s="637"/>
      <c r="Z361" s="637"/>
    </row>
    <row r="362" spans="1:26">
      <c r="A362" s="392"/>
      <c r="B362" s="392"/>
      <c r="C362" s="392"/>
      <c r="D362" s="394"/>
      <c r="E362" s="392"/>
      <c r="F362" s="392"/>
      <c r="G362" s="392"/>
      <c r="H362" s="392"/>
      <c r="I362" s="392"/>
      <c r="J362" s="395"/>
      <c r="K362" s="395"/>
      <c r="L362" s="395"/>
      <c r="M362" s="393"/>
      <c r="N362" s="393"/>
      <c r="O362" s="396"/>
      <c r="P362" s="393"/>
      <c r="Q362" s="604"/>
      <c r="R362" s="637"/>
      <c r="X362" s="637"/>
      <c r="Y362" s="637"/>
      <c r="Z362" s="637"/>
    </row>
    <row r="363" spans="1:26">
      <c r="A363" s="392"/>
      <c r="B363" s="392"/>
      <c r="C363" s="392"/>
      <c r="D363" s="394"/>
      <c r="E363" s="392"/>
      <c r="F363" s="392"/>
      <c r="G363" s="392"/>
      <c r="H363" s="392"/>
      <c r="I363" s="392"/>
      <c r="J363" s="395"/>
      <c r="K363" s="395"/>
      <c r="L363" s="395"/>
      <c r="M363" s="393"/>
      <c r="N363" s="393"/>
      <c r="O363" s="396"/>
      <c r="P363" s="393"/>
      <c r="Q363" s="604"/>
      <c r="R363" s="637"/>
      <c r="X363" s="637"/>
      <c r="Y363" s="637"/>
      <c r="Z363" s="637"/>
    </row>
    <row r="364" spans="1:26">
      <c r="A364" s="392"/>
      <c r="B364" s="392"/>
      <c r="C364" s="392"/>
      <c r="D364" s="394"/>
      <c r="E364" s="392"/>
      <c r="F364" s="392"/>
      <c r="G364" s="392"/>
      <c r="H364" s="392"/>
      <c r="I364" s="392"/>
      <c r="J364" s="395"/>
      <c r="K364" s="395"/>
      <c r="L364" s="395"/>
      <c r="M364" s="393"/>
      <c r="N364" s="393"/>
      <c r="O364" s="396"/>
      <c r="P364" s="393"/>
      <c r="Q364" s="604"/>
      <c r="R364" s="637"/>
      <c r="X364" s="637"/>
      <c r="Y364" s="637"/>
      <c r="Z364" s="637"/>
    </row>
    <row r="365" spans="1:26">
      <c r="A365" s="392"/>
      <c r="B365" s="392"/>
      <c r="C365" s="392"/>
      <c r="D365" s="394"/>
      <c r="E365" s="392"/>
      <c r="F365" s="392"/>
      <c r="G365" s="392"/>
      <c r="H365" s="392"/>
      <c r="I365" s="392"/>
      <c r="J365" s="395"/>
      <c r="K365" s="395"/>
      <c r="L365" s="395"/>
      <c r="M365" s="393"/>
      <c r="N365" s="393"/>
      <c r="O365" s="396"/>
      <c r="P365" s="393"/>
      <c r="Q365" s="648"/>
      <c r="R365" s="637"/>
      <c r="X365" s="637"/>
      <c r="Y365" s="637"/>
      <c r="Z365" s="637"/>
    </row>
    <row r="366" spans="1:26">
      <c r="A366" s="392"/>
      <c r="B366" s="392"/>
      <c r="C366" s="392"/>
      <c r="D366" s="394"/>
      <c r="E366" s="392"/>
      <c r="F366" s="392"/>
      <c r="G366" s="392"/>
      <c r="H366" s="392"/>
      <c r="I366" s="392"/>
      <c r="J366" s="395"/>
      <c r="K366" s="395"/>
      <c r="L366" s="395"/>
      <c r="M366" s="393"/>
      <c r="N366" s="393"/>
      <c r="O366" s="396"/>
      <c r="P366" s="393"/>
      <c r="Q366" s="648"/>
      <c r="R366" s="637"/>
      <c r="X366" s="637"/>
      <c r="Y366" s="637"/>
      <c r="Z366" s="637"/>
    </row>
    <row r="367" spans="1:26">
      <c r="A367" s="392"/>
      <c r="B367" s="392"/>
      <c r="C367" s="392"/>
      <c r="D367" s="394"/>
      <c r="E367" s="392"/>
      <c r="F367" s="392"/>
      <c r="G367" s="392"/>
      <c r="H367" s="392"/>
      <c r="I367" s="392"/>
      <c r="J367" s="395"/>
      <c r="K367" s="395"/>
      <c r="L367" s="395"/>
      <c r="M367" s="393"/>
      <c r="N367" s="393"/>
      <c r="O367" s="396"/>
      <c r="P367" s="393"/>
      <c r="Q367" s="659"/>
      <c r="R367" s="637"/>
      <c r="X367" s="637"/>
      <c r="Y367" s="637"/>
      <c r="Z367" s="637"/>
    </row>
    <row r="368" spans="1:26">
      <c r="A368" s="392"/>
      <c r="B368" s="392"/>
      <c r="C368" s="392"/>
      <c r="D368" s="394"/>
      <c r="E368" s="392"/>
      <c r="F368" s="392"/>
      <c r="G368" s="392"/>
      <c r="H368" s="392"/>
      <c r="I368" s="392"/>
      <c r="J368" s="395"/>
      <c r="K368" s="395"/>
      <c r="L368" s="395"/>
      <c r="M368" s="393"/>
      <c r="N368" s="393"/>
      <c r="O368" s="396"/>
      <c r="P368" s="393"/>
      <c r="Q368" s="604"/>
      <c r="R368" s="637"/>
      <c r="X368" s="637"/>
      <c r="Y368" s="637"/>
      <c r="Z368" s="637"/>
    </row>
    <row r="369" spans="1:26">
      <c r="A369" s="392"/>
      <c r="B369" s="392"/>
      <c r="C369" s="392"/>
      <c r="D369" s="394"/>
      <c r="E369" s="392"/>
      <c r="F369" s="392"/>
      <c r="G369" s="392"/>
      <c r="H369" s="392"/>
      <c r="I369" s="392"/>
      <c r="J369" s="395"/>
      <c r="K369" s="395"/>
      <c r="L369" s="395"/>
      <c r="M369" s="393"/>
      <c r="N369" s="393"/>
      <c r="O369" s="396"/>
      <c r="P369" s="393"/>
      <c r="Q369" s="604"/>
      <c r="R369" s="637"/>
      <c r="X369" s="637"/>
      <c r="Y369" s="637"/>
      <c r="Z369" s="637"/>
    </row>
    <row r="370" spans="1:26">
      <c r="A370" s="392"/>
      <c r="B370" s="392"/>
      <c r="C370" s="392"/>
      <c r="D370" s="394"/>
      <c r="E370" s="392"/>
      <c r="F370" s="392"/>
      <c r="G370" s="392"/>
      <c r="H370" s="392"/>
      <c r="I370" s="392"/>
      <c r="J370" s="395"/>
      <c r="K370" s="395"/>
      <c r="L370" s="395"/>
      <c r="M370" s="393"/>
      <c r="N370" s="393"/>
      <c r="O370" s="396"/>
      <c r="P370" s="393"/>
      <c r="Q370" s="604"/>
      <c r="R370" s="637"/>
      <c r="X370" s="637"/>
      <c r="Y370" s="637"/>
      <c r="Z370" s="637"/>
    </row>
    <row r="371" spans="1:26">
      <c r="A371" s="392"/>
      <c r="B371" s="392"/>
      <c r="C371" s="392"/>
      <c r="D371" s="394"/>
      <c r="E371" s="392"/>
      <c r="F371" s="392"/>
      <c r="G371" s="392"/>
      <c r="H371" s="392"/>
      <c r="I371" s="392"/>
      <c r="J371" s="395"/>
      <c r="K371" s="395"/>
      <c r="L371" s="395"/>
      <c r="M371" s="393"/>
      <c r="N371" s="393"/>
      <c r="O371" s="396"/>
      <c r="P371" s="393"/>
      <c r="Q371" s="604"/>
      <c r="R371" s="637"/>
      <c r="X371" s="637"/>
      <c r="Y371" s="637"/>
      <c r="Z371" s="637"/>
    </row>
    <row r="372" spans="1:26">
      <c r="A372" s="392"/>
      <c r="B372" s="392"/>
      <c r="C372" s="392"/>
      <c r="D372" s="394"/>
      <c r="E372" s="392"/>
      <c r="F372" s="392"/>
      <c r="G372" s="392"/>
      <c r="H372" s="392"/>
      <c r="I372" s="392"/>
      <c r="J372" s="395"/>
      <c r="K372" s="395"/>
      <c r="L372" s="395"/>
      <c r="M372" s="393"/>
      <c r="N372" s="393"/>
      <c r="O372" s="396"/>
      <c r="P372" s="393"/>
      <c r="Q372" s="604"/>
      <c r="R372" s="637"/>
      <c r="X372" s="637"/>
      <c r="Y372" s="637"/>
      <c r="Z372" s="637"/>
    </row>
    <row r="373" spans="1:26">
      <c r="A373" s="392"/>
      <c r="B373" s="392"/>
      <c r="C373" s="392"/>
      <c r="D373" s="394"/>
      <c r="E373" s="392"/>
      <c r="F373" s="392"/>
      <c r="G373" s="392"/>
      <c r="H373" s="392"/>
      <c r="I373" s="392"/>
      <c r="J373" s="395"/>
      <c r="K373" s="395"/>
      <c r="L373" s="395"/>
      <c r="M373" s="393"/>
      <c r="N373" s="393"/>
      <c r="O373" s="396"/>
      <c r="P373" s="393"/>
      <c r="Q373" s="604"/>
      <c r="R373" s="637"/>
      <c r="X373" s="637"/>
      <c r="Y373" s="637"/>
      <c r="Z373" s="637"/>
    </row>
    <row r="374" spans="1:26">
      <c r="A374" s="392"/>
      <c r="B374" s="392"/>
      <c r="C374" s="392"/>
      <c r="D374" s="394"/>
      <c r="E374" s="392"/>
      <c r="F374" s="392"/>
      <c r="G374" s="392"/>
      <c r="H374" s="392"/>
      <c r="I374" s="392"/>
      <c r="J374" s="395"/>
      <c r="K374" s="395"/>
      <c r="L374" s="395"/>
      <c r="M374" s="393"/>
      <c r="N374" s="393"/>
      <c r="O374" s="396"/>
      <c r="P374" s="393"/>
      <c r="Q374" s="604"/>
      <c r="R374" s="637"/>
      <c r="X374" s="637"/>
      <c r="Y374" s="637"/>
      <c r="Z374" s="637"/>
    </row>
    <row r="375" spans="1:26">
      <c r="A375" s="392"/>
      <c r="B375" s="392"/>
      <c r="C375" s="392"/>
      <c r="D375" s="394"/>
      <c r="E375" s="392"/>
      <c r="F375" s="392"/>
      <c r="G375" s="392"/>
      <c r="H375" s="392"/>
      <c r="I375" s="392"/>
      <c r="J375" s="395"/>
      <c r="K375" s="395"/>
      <c r="L375" s="395"/>
      <c r="M375" s="393"/>
      <c r="N375" s="393"/>
      <c r="O375" s="396"/>
      <c r="P375" s="393"/>
      <c r="Q375" s="604"/>
      <c r="R375" s="637"/>
      <c r="X375" s="637"/>
      <c r="Y375" s="637"/>
      <c r="Z375" s="637"/>
    </row>
    <row r="376" spans="1:26">
      <c r="A376" s="392"/>
      <c r="B376" s="392"/>
      <c r="C376" s="392"/>
      <c r="D376" s="394"/>
      <c r="E376" s="392"/>
      <c r="F376" s="392"/>
      <c r="G376" s="392"/>
      <c r="H376" s="392"/>
      <c r="I376" s="392"/>
      <c r="J376" s="395"/>
      <c r="K376" s="395"/>
      <c r="L376" s="395"/>
      <c r="M376" s="393"/>
      <c r="N376" s="393"/>
      <c r="O376" s="396"/>
      <c r="P376" s="393"/>
      <c r="Q376" s="604"/>
      <c r="R376" s="637"/>
      <c r="X376" s="637"/>
      <c r="Y376" s="637"/>
      <c r="Z376" s="637"/>
    </row>
    <row r="378" spans="1:26">
      <c r="Q378" s="648" t="s">
        <v>131</v>
      </c>
    </row>
  </sheetData>
  <sheetProtection password="BCE2" sheet="1" objects="1" scenarios="1" selectLockedCells="1"/>
  <dataConsolidate/>
  <mergeCells count="571">
    <mergeCell ref="D306:D307"/>
    <mergeCell ref="E306:G306"/>
    <mergeCell ref="E301:F301"/>
    <mergeCell ref="K301:L301"/>
    <mergeCell ref="E302:F302"/>
    <mergeCell ref="K302:L302"/>
    <mergeCell ref="E303:F303"/>
    <mergeCell ref="K303:L303"/>
    <mergeCell ref="G294:H294"/>
    <mergeCell ref="G295:H295"/>
    <mergeCell ref="G296:H296"/>
    <mergeCell ref="G297:H297"/>
    <mergeCell ref="E300:F300"/>
    <mergeCell ref="K300:L300"/>
    <mergeCell ref="E286:G286"/>
    <mergeCell ref="E287:G287"/>
    <mergeCell ref="E288:G288"/>
    <mergeCell ref="E289:G289"/>
    <mergeCell ref="E290:G290"/>
    <mergeCell ref="E291:G291"/>
    <mergeCell ref="E277:J277"/>
    <mergeCell ref="N277:O277"/>
    <mergeCell ref="B278:O278"/>
    <mergeCell ref="B279:O279"/>
    <mergeCell ref="B280:O280"/>
    <mergeCell ref="E285:G285"/>
    <mergeCell ref="E272:J272"/>
    <mergeCell ref="N272:O272"/>
    <mergeCell ref="B273:O273"/>
    <mergeCell ref="E275:J275"/>
    <mergeCell ref="N275:O275"/>
    <mergeCell ref="E276:J276"/>
    <mergeCell ref="N276:O276"/>
    <mergeCell ref="E269:J269"/>
    <mergeCell ref="N269:O269"/>
    <mergeCell ref="E270:J270"/>
    <mergeCell ref="N270:O270"/>
    <mergeCell ref="E271:J271"/>
    <mergeCell ref="N271:O271"/>
    <mergeCell ref="E266:J266"/>
    <mergeCell ref="N266:O266"/>
    <mergeCell ref="E267:J267"/>
    <mergeCell ref="N267:O267"/>
    <mergeCell ref="E268:J268"/>
    <mergeCell ref="N268:O268"/>
    <mergeCell ref="E263:J263"/>
    <mergeCell ref="N263:O263"/>
    <mergeCell ref="E264:J264"/>
    <mergeCell ref="N264:O264"/>
    <mergeCell ref="E265:J265"/>
    <mergeCell ref="N265:O265"/>
    <mergeCell ref="B257:O257"/>
    <mergeCell ref="E260:J260"/>
    <mergeCell ref="N260:O260"/>
    <mergeCell ref="E261:J261"/>
    <mergeCell ref="N261:O261"/>
    <mergeCell ref="E262:J262"/>
    <mergeCell ref="N262:O262"/>
    <mergeCell ref="E254:J254"/>
    <mergeCell ref="N254:O254"/>
    <mergeCell ref="E255:J255"/>
    <mergeCell ref="N255:O255"/>
    <mergeCell ref="E256:J256"/>
    <mergeCell ref="N256:O256"/>
    <mergeCell ref="E251:J251"/>
    <mergeCell ref="N251:O251"/>
    <mergeCell ref="E252:J252"/>
    <mergeCell ref="N252:O252"/>
    <mergeCell ref="E253:J253"/>
    <mergeCell ref="N253:O253"/>
    <mergeCell ref="E245:J245"/>
    <mergeCell ref="N245:O245"/>
    <mergeCell ref="B246:O246"/>
    <mergeCell ref="E249:J249"/>
    <mergeCell ref="N249:O249"/>
    <mergeCell ref="E250:J250"/>
    <mergeCell ref="N250:O250"/>
    <mergeCell ref="P240:P241"/>
    <mergeCell ref="D242:D244"/>
    <mergeCell ref="E242:J242"/>
    <mergeCell ref="N242:O242"/>
    <mergeCell ref="E243:J243"/>
    <mergeCell ref="N243:O243"/>
    <mergeCell ref="E244:F244"/>
    <mergeCell ref="G244:J244"/>
    <mergeCell ref="K244:P244"/>
    <mergeCell ref="E239:J239"/>
    <mergeCell ref="N239:O239"/>
    <mergeCell ref="B240:J241"/>
    <mergeCell ref="K240:K241"/>
    <mergeCell ref="L240:M240"/>
    <mergeCell ref="N240:O241"/>
    <mergeCell ref="E236:J236"/>
    <mergeCell ref="N236:O236"/>
    <mergeCell ref="E237:J237"/>
    <mergeCell ref="N237:O237"/>
    <mergeCell ref="E238:J238"/>
    <mergeCell ref="N238:O238"/>
    <mergeCell ref="D231:F231"/>
    <mergeCell ref="E233:J233"/>
    <mergeCell ref="N233:O233"/>
    <mergeCell ref="E234:J234"/>
    <mergeCell ref="N234:O234"/>
    <mergeCell ref="E235:J235"/>
    <mergeCell ref="N235:O235"/>
    <mergeCell ref="E228:F228"/>
    <mergeCell ref="G228:J228"/>
    <mergeCell ref="K228:P228"/>
    <mergeCell ref="E229:J229"/>
    <mergeCell ref="N229:O229"/>
    <mergeCell ref="B230:O230"/>
    <mergeCell ref="P222:P223"/>
    <mergeCell ref="B226:B228"/>
    <mergeCell ref="C226:C228"/>
    <mergeCell ref="D226:D228"/>
    <mergeCell ref="E226:J227"/>
    <mergeCell ref="K226:K227"/>
    <mergeCell ref="L226:L227"/>
    <mergeCell ref="M226:M227"/>
    <mergeCell ref="N226:O227"/>
    <mergeCell ref="P226:P227"/>
    <mergeCell ref="C221:F221"/>
    <mergeCell ref="G221:H221"/>
    <mergeCell ref="J221:O221"/>
    <mergeCell ref="B222:J223"/>
    <mergeCell ref="K222:K223"/>
    <mergeCell ref="L222:M222"/>
    <mergeCell ref="N222:O223"/>
    <mergeCell ref="C213:F213"/>
    <mergeCell ref="C214:F214"/>
    <mergeCell ref="C215:F215"/>
    <mergeCell ref="H219:K219"/>
    <mergeCell ref="L219:L220"/>
    <mergeCell ref="F220:J220"/>
    <mergeCell ref="C208:F210"/>
    <mergeCell ref="G209:G210"/>
    <mergeCell ref="H209:H210"/>
    <mergeCell ref="J209:J210"/>
    <mergeCell ref="C211:F211"/>
    <mergeCell ref="C212:F212"/>
    <mergeCell ref="D201:G201"/>
    <mergeCell ref="D202:G202"/>
    <mergeCell ref="D203:G203"/>
    <mergeCell ref="D204:G204"/>
    <mergeCell ref="C206:H206"/>
    <mergeCell ref="D207:F207"/>
    <mergeCell ref="L192:M192"/>
    <mergeCell ref="N192:O192"/>
    <mergeCell ref="B193:O193"/>
    <mergeCell ref="B194:O194"/>
    <mergeCell ref="D199:G199"/>
    <mergeCell ref="D200:G200"/>
    <mergeCell ref="B189:O189"/>
    <mergeCell ref="E190:K190"/>
    <mergeCell ref="L190:M190"/>
    <mergeCell ref="N190:O190"/>
    <mergeCell ref="B191:B192"/>
    <mergeCell ref="C191:C192"/>
    <mergeCell ref="D191:D192"/>
    <mergeCell ref="E191:J192"/>
    <mergeCell ref="L191:M191"/>
    <mergeCell ref="N191:O191"/>
    <mergeCell ref="B187:B188"/>
    <mergeCell ref="C187:C188"/>
    <mergeCell ref="D187:D188"/>
    <mergeCell ref="E187:J188"/>
    <mergeCell ref="L187:M187"/>
    <mergeCell ref="L188:M188"/>
    <mergeCell ref="B184:B186"/>
    <mergeCell ref="C184:C186"/>
    <mergeCell ref="D184:D186"/>
    <mergeCell ref="E184:J186"/>
    <mergeCell ref="L184:M184"/>
    <mergeCell ref="L185:M185"/>
    <mergeCell ref="L186:M186"/>
    <mergeCell ref="B181:B183"/>
    <mergeCell ref="C181:C183"/>
    <mergeCell ref="D181:D183"/>
    <mergeCell ref="E181:J183"/>
    <mergeCell ref="L181:M181"/>
    <mergeCell ref="L182:M182"/>
    <mergeCell ref="L183:M183"/>
    <mergeCell ref="B176:O176"/>
    <mergeCell ref="D177:J177"/>
    <mergeCell ref="L177:O177"/>
    <mergeCell ref="E179:J179"/>
    <mergeCell ref="L179:O179"/>
    <mergeCell ref="E180:J180"/>
    <mergeCell ref="L180:M180"/>
    <mergeCell ref="E174:I174"/>
    <mergeCell ref="L174:M174"/>
    <mergeCell ref="N174:O174"/>
    <mergeCell ref="E175:I175"/>
    <mergeCell ref="L175:M175"/>
    <mergeCell ref="N175:O175"/>
    <mergeCell ref="E170:I170"/>
    <mergeCell ref="K170:L170"/>
    <mergeCell ref="M170:N170"/>
    <mergeCell ref="B171:O171"/>
    <mergeCell ref="B172:O172"/>
    <mergeCell ref="L173:M173"/>
    <mergeCell ref="N173:O173"/>
    <mergeCell ref="E167:J167"/>
    <mergeCell ref="N167:O167"/>
    <mergeCell ref="D168:P168"/>
    <mergeCell ref="E169:I169"/>
    <mergeCell ref="K169:L169"/>
    <mergeCell ref="M169:N169"/>
    <mergeCell ref="D164:K164"/>
    <mergeCell ref="M164:O164"/>
    <mergeCell ref="E165:J165"/>
    <mergeCell ref="N165:O165"/>
    <mergeCell ref="E166:J166"/>
    <mergeCell ref="N166:O166"/>
    <mergeCell ref="E161:J161"/>
    <mergeCell ref="N161:O161"/>
    <mergeCell ref="E162:J162"/>
    <mergeCell ref="N162:O162"/>
    <mergeCell ref="E163:J163"/>
    <mergeCell ref="N163:O163"/>
    <mergeCell ref="E158:J158"/>
    <mergeCell ref="N158:O158"/>
    <mergeCell ref="E159:J159"/>
    <mergeCell ref="N159:O159"/>
    <mergeCell ref="E160:J160"/>
    <mergeCell ref="N160:O160"/>
    <mergeCell ref="P153:P154"/>
    <mergeCell ref="E155:J155"/>
    <mergeCell ref="N155:O155"/>
    <mergeCell ref="E156:J156"/>
    <mergeCell ref="N156:O156"/>
    <mergeCell ref="E157:J157"/>
    <mergeCell ref="N157:O157"/>
    <mergeCell ref="E151:J151"/>
    <mergeCell ref="N151:O151"/>
    <mergeCell ref="E152:J152"/>
    <mergeCell ref="N152:O152"/>
    <mergeCell ref="B153:B154"/>
    <mergeCell ref="C153:C154"/>
    <mergeCell ref="D153:J154"/>
    <mergeCell ref="K153:K154"/>
    <mergeCell ref="L153:M153"/>
    <mergeCell ref="N153:O154"/>
    <mergeCell ref="P146:P147"/>
    <mergeCell ref="E148:J148"/>
    <mergeCell ref="N148:O148"/>
    <mergeCell ref="E149:J149"/>
    <mergeCell ref="N149:O149"/>
    <mergeCell ref="E150:J150"/>
    <mergeCell ref="N150:O150"/>
    <mergeCell ref="E144:J144"/>
    <mergeCell ref="N144:O144"/>
    <mergeCell ref="E145:J145"/>
    <mergeCell ref="N145:O145"/>
    <mergeCell ref="B146:B147"/>
    <mergeCell ref="C146:C147"/>
    <mergeCell ref="D146:J147"/>
    <mergeCell ref="K146:K147"/>
    <mergeCell ref="L146:M146"/>
    <mergeCell ref="N146:O147"/>
    <mergeCell ref="E141:J141"/>
    <mergeCell ref="N141:O141"/>
    <mergeCell ref="E142:J142"/>
    <mergeCell ref="N142:O142"/>
    <mergeCell ref="E143:J143"/>
    <mergeCell ref="N143:O143"/>
    <mergeCell ref="N137:O138"/>
    <mergeCell ref="P137:P138"/>
    <mergeCell ref="E139:J139"/>
    <mergeCell ref="N139:O139"/>
    <mergeCell ref="E140:J140"/>
    <mergeCell ref="N140:O140"/>
    <mergeCell ref="E134:I134"/>
    <mergeCell ref="L134:M134"/>
    <mergeCell ref="N134:O134"/>
    <mergeCell ref="B135:O135"/>
    <mergeCell ref="B136:O136"/>
    <mergeCell ref="B137:B138"/>
    <mergeCell ref="C137:C138"/>
    <mergeCell ref="D137:J138"/>
    <mergeCell ref="K137:K138"/>
    <mergeCell ref="L137:M137"/>
    <mergeCell ref="B131:O131"/>
    <mergeCell ref="L132:M132"/>
    <mergeCell ref="N132:O132"/>
    <mergeCell ref="E133:I133"/>
    <mergeCell ref="L133:M133"/>
    <mergeCell ref="N133:O133"/>
    <mergeCell ref="B129:J130"/>
    <mergeCell ref="K129:L129"/>
    <mergeCell ref="M129:N129"/>
    <mergeCell ref="O129:O130"/>
    <mergeCell ref="P129:P130"/>
    <mergeCell ref="K130:N130"/>
    <mergeCell ref="E127:I127"/>
    <mergeCell ref="K127:L127"/>
    <mergeCell ref="M127:N127"/>
    <mergeCell ref="E128:I128"/>
    <mergeCell ref="K128:L128"/>
    <mergeCell ref="M128:N128"/>
    <mergeCell ref="E124:I124"/>
    <mergeCell ref="K124:L124"/>
    <mergeCell ref="M124:N124"/>
    <mergeCell ref="E126:I126"/>
    <mergeCell ref="K126:L126"/>
    <mergeCell ref="M126:N126"/>
    <mergeCell ref="E121:I121"/>
    <mergeCell ref="K121:L121"/>
    <mergeCell ref="M121:N121"/>
    <mergeCell ref="D122:P122"/>
    <mergeCell ref="E123:I123"/>
    <mergeCell ref="K123:L123"/>
    <mergeCell ref="M123:N123"/>
    <mergeCell ref="E118:I118"/>
    <mergeCell ref="K118:L118"/>
    <mergeCell ref="M118:N118"/>
    <mergeCell ref="D119:P119"/>
    <mergeCell ref="E120:I120"/>
    <mergeCell ref="K120:L120"/>
    <mergeCell ref="M120:N120"/>
    <mergeCell ref="D115:P115"/>
    <mergeCell ref="E116:I116"/>
    <mergeCell ref="K116:L116"/>
    <mergeCell ref="M116:N116"/>
    <mergeCell ref="E117:I117"/>
    <mergeCell ref="K117:L117"/>
    <mergeCell ref="M117:N117"/>
    <mergeCell ref="D112:P112"/>
    <mergeCell ref="E113:I113"/>
    <mergeCell ref="K113:L113"/>
    <mergeCell ref="M113:N113"/>
    <mergeCell ref="E114:I114"/>
    <mergeCell ref="K114:L114"/>
    <mergeCell ref="M114:N114"/>
    <mergeCell ref="E110:I110"/>
    <mergeCell ref="K110:L110"/>
    <mergeCell ref="M110:N110"/>
    <mergeCell ref="E111:I111"/>
    <mergeCell ref="K111:L111"/>
    <mergeCell ref="M111:N111"/>
    <mergeCell ref="E107:I107"/>
    <mergeCell ref="K107:L107"/>
    <mergeCell ref="M107:N107"/>
    <mergeCell ref="D108:P108"/>
    <mergeCell ref="E109:I109"/>
    <mergeCell ref="K109:L109"/>
    <mergeCell ref="M109:N109"/>
    <mergeCell ref="E105:I105"/>
    <mergeCell ref="K105:L105"/>
    <mergeCell ref="M105:N105"/>
    <mergeCell ref="E106:I106"/>
    <mergeCell ref="K106:L106"/>
    <mergeCell ref="M106:N106"/>
    <mergeCell ref="D102:P102"/>
    <mergeCell ref="E103:I103"/>
    <mergeCell ref="K103:L103"/>
    <mergeCell ref="M103:N103"/>
    <mergeCell ref="E104:I104"/>
    <mergeCell ref="K104:L104"/>
    <mergeCell ref="M104:N104"/>
    <mergeCell ref="C99:I99"/>
    <mergeCell ref="K99:L99"/>
    <mergeCell ref="M99:N99"/>
    <mergeCell ref="D100:P100"/>
    <mergeCell ref="E101:I101"/>
    <mergeCell ref="K101:L101"/>
    <mergeCell ref="M101:N101"/>
    <mergeCell ref="B83:O83"/>
    <mergeCell ref="B84:O84"/>
    <mergeCell ref="H96:K96"/>
    <mergeCell ref="L96:L97"/>
    <mergeCell ref="F97:J97"/>
    <mergeCell ref="C98:F98"/>
    <mergeCell ref="G98:H98"/>
    <mergeCell ref="J98:O98"/>
    <mergeCell ref="E81:J81"/>
    <mergeCell ref="K81:L81"/>
    <mergeCell ref="M81:O81"/>
    <mergeCell ref="E82:J82"/>
    <mergeCell ref="K82:L82"/>
    <mergeCell ref="M82:O82"/>
    <mergeCell ref="E78:J78"/>
    <mergeCell ref="K78:L78"/>
    <mergeCell ref="M78:O78"/>
    <mergeCell ref="E80:J80"/>
    <mergeCell ref="K80:L80"/>
    <mergeCell ref="M80:O80"/>
    <mergeCell ref="E76:J76"/>
    <mergeCell ref="K76:L76"/>
    <mergeCell ref="M76:O76"/>
    <mergeCell ref="E77:J77"/>
    <mergeCell ref="K77:L77"/>
    <mergeCell ref="M77:O77"/>
    <mergeCell ref="E74:J74"/>
    <mergeCell ref="K74:L74"/>
    <mergeCell ref="M74:O74"/>
    <mergeCell ref="E75:J75"/>
    <mergeCell ref="K75:L75"/>
    <mergeCell ref="M75:O75"/>
    <mergeCell ref="E72:J72"/>
    <mergeCell ref="K72:L72"/>
    <mergeCell ref="M72:O72"/>
    <mergeCell ref="C73:J73"/>
    <mergeCell ref="K73:L73"/>
    <mergeCell ref="M73:O73"/>
    <mergeCell ref="K69:L69"/>
    <mergeCell ref="M69:O69"/>
    <mergeCell ref="E70:J70"/>
    <mergeCell ref="K70:L70"/>
    <mergeCell ref="M70:O70"/>
    <mergeCell ref="E71:J71"/>
    <mergeCell ref="K71:L71"/>
    <mergeCell ref="M71:O71"/>
    <mergeCell ref="P64:P65"/>
    <mergeCell ref="E66:J66"/>
    <mergeCell ref="M66:O66"/>
    <mergeCell ref="E67:J67"/>
    <mergeCell ref="M67:O67"/>
    <mergeCell ref="E68:J68"/>
    <mergeCell ref="M68:O68"/>
    <mergeCell ref="E63:J63"/>
    <mergeCell ref="M63:O63"/>
    <mergeCell ref="B64:B65"/>
    <mergeCell ref="C64:J65"/>
    <mergeCell ref="K64:L64"/>
    <mergeCell ref="M64:O65"/>
    <mergeCell ref="E60:J60"/>
    <mergeCell ref="M60:O60"/>
    <mergeCell ref="E61:J61"/>
    <mergeCell ref="M61:O61"/>
    <mergeCell ref="E62:J62"/>
    <mergeCell ref="M62:O62"/>
    <mergeCell ref="P55:P56"/>
    <mergeCell ref="E57:J57"/>
    <mergeCell ref="M57:O57"/>
    <mergeCell ref="B58:B59"/>
    <mergeCell ref="C58:J59"/>
    <mergeCell ref="K58:L58"/>
    <mergeCell ref="M58:O59"/>
    <mergeCell ref="P58:P59"/>
    <mergeCell ref="E52:J52"/>
    <mergeCell ref="K52:L52"/>
    <mergeCell ref="M52:O52"/>
    <mergeCell ref="B53:O53"/>
    <mergeCell ref="B54:O54"/>
    <mergeCell ref="B55:B56"/>
    <mergeCell ref="C55:J56"/>
    <mergeCell ref="K55:L55"/>
    <mergeCell ref="M55:O56"/>
    <mergeCell ref="E50:J50"/>
    <mergeCell ref="K50:L50"/>
    <mergeCell ref="M50:O50"/>
    <mergeCell ref="E51:J51"/>
    <mergeCell ref="K51:L51"/>
    <mergeCell ref="M51:O51"/>
    <mergeCell ref="B47:O47"/>
    <mergeCell ref="K48:L48"/>
    <mergeCell ref="M48:O48"/>
    <mergeCell ref="E49:J49"/>
    <mergeCell ref="K49:L49"/>
    <mergeCell ref="M49:O49"/>
    <mergeCell ref="E45:J45"/>
    <mergeCell ref="K45:L45"/>
    <mergeCell ref="M45:N45"/>
    <mergeCell ref="B46:J46"/>
    <mergeCell ref="K46:L46"/>
    <mergeCell ref="M46:N46"/>
    <mergeCell ref="B41:P41"/>
    <mergeCell ref="E43:J43"/>
    <mergeCell ref="K43:L43"/>
    <mergeCell ref="M43:N43"/>
    <mergeCell ref="E44:J44"/>
    <mergeCell ref="K44:L44"/>
    <mergeCell ref="M44:N44"/>
    <mergeCell ref="E39:J39"/>
    <mergeCell ref="K39:L39"/>
    <mergeCell ref="M39:N39"/>
    <mergeCell ref="B40:L40"/>
    <mergeCell ref="M40:N40"/>
    <mergeCell ref="O40:P40"/>
    <mergeCell ref="E37:J37"/>
    <mergeCell ref="K37:L37"/>
    <mergeCell ref="M37:N37"/>
    <mergeCell ref="E38:J38"/>
    <mergeCell ref="K38:L38"/>
    <mergeCell ref="M38:N38"/>
    <mergeCell ref="B33:P33"/>
    <mergeCell ref="E35:J35"/>
    <mergeCell ref="K35:L35"/>
    <mergeCell ref="M35:N35"/>
    <mergeCell ref="E36:J36"/>
    <mergeCell ref="K36:L36"/>
    <mergeCell ref="M36:N36"/>
    <mergeCell ref="E31:J31"/>
    <mergeCell ref="K31:L31"/>
    <mergeCell ref="M31:N31"/>
    <mergeCell ref="B32:L32"/>
    <mergeCell ref="M32:N32"/>
    <mergeCell ref="O32:P32"/>
    <mergeCell ref="E29:J29"/>
    <mergeCell ref="K29:L29"/>
    <mergeCell ref="M29:N29"/>
    <mergeCell ref="E30:J30"/>
    <mergeCell ref="K30:L30"/>
    <mergeCell ref="M30:N30"/>
    <mergeCell ref="E27:J27"/>
    <mergeCell ref="K27:L27"/>
    <mergeCell ref="M27:N27"/>
    <mergeCell ref="E28:J28"/>
    <mergeCell ref="K28:L28"/>
    <mergeCell ref="M28:N28"/>
    <mergeCell ref="B23:L23"/>
    <mergeCell ref="M23:N23"/>
    <mergeCell ref="O23:P23"/>
    <mergeCell ref="B24:P24"/>
    <mergeCell ref="D25:P25"/>
    <mergeCell ref="E26:J26"/>
    <mergeCell ref="K26:L26"/>
    <mergeCell ref="M26:N26"/>
    <mergeCell ref="B19:P19"/>
    <mergeCell ref="D20:P20"/>
    <mergeCell ref="E21:J21"/>
    <mergeCell ref="K21:L21"/>
    <mergeCell ref="M21:N21"/>
    <mergeCell ref="E22:J22"/>
    <mergeCell ref="K22:L22"/>
    <mergeCell ref="M22:N22"/>
    <mergeCell ref="E17:J17"/>
    <mergeCell ref="K17:L17"/>
    <mergeCell ref="M17:N17"/>
    <mergeCell ref="B18:L18"/>
    <mergeCell ref="M18:N18"/>
    <mergeCell ref="O18:P18"/>
    <mergeCell ref="E15:J15"/>
    <mergeCell ref="K15:L15"/>
    <mergeCell ref="M15:N15"/>
    <mergeCell ref="E16:J16"/>
    <mergeCell ref="K16:L16"/>
    <mergeCell ref="M16:N16"/>
    <mergeCell ref="E13:J13"/>
    <mergeCell ref="K13:L13"/>
    <mergeCell ref="M13:N13"/>
    <mergeCell ref="E14:J14"/>
    <mergeCell ref="K14:L14"/>
    <mergeCell ref="M14:N14"/>
    <mergeCell ref="E11:J11"/>
    <mergeCell ref="K11:L11"/>
    <mergeCell ref="M11:N11"/>
    <mergeCell ref="E12:J12"/>
    <mergeCell ref="K12:L12"/>
    <mergeCell ref="M12:N12"/>
    <mergeCell ref="E9:J9"/>
    <mergeCell ref="K9:L9"/>
    <mergeCell ref="M9:N9"/>
    <mergeCell ref="E10:J10"/>
    <mergeCell ref="K10:L10"/>
    <mergeCell ref="M10:N10"/>
    <mergeCell ref="B6:J6"/>
    <mergeCell ref="K6:L6"/>
    <mergeCell ref="M6:N6"/>
    <mergeCell ref="D7:P7"/>
    <mergeCell ref="E8:J8"/>
    <mergeCell ref="K8:L8"/>
    <mergeCell ref="M8:N8"/>
    <mergeCell ref="B2:P2"/>
    <mergeCell ref="H3:J3"/>
    <mergeCell ref="K3:L4"/>
    <mergeCell ref="F4:J4"/>
    <mergeCell ref="C5:F5"/>
    <mergeCell ref="G5:J5"/>
    <mergeCell ref="K5:O5"/>
  </mergeCells>
  <conditionalFormatting sqref="L275:M277">
    <cfRule type="cellIs" dxfId="0" priority="1" stopIfTrue="1" operator="equal">
      <formula>"N.A."</formula>
    </cfRule>
  </conditionalFormatting>
  <dataValidations count="37">
    <dataValidation type="custom" allowBlank="1" showInputMessage="1" showErrorMessage="1" errorTitle="Data Validation Error" error="Cell is disabled, please remove Percentage Value in 10.4(a) OR Percentage Value must be BETWEEN 0 and 100" sqref="N145:O145" xr:uid="{A83EA0BD-7EF3-413E-A5E8-BCC5353E87C0}">
      <formula1>AND(AND(ISBLANK(N144)),AND(N145&gt;=0,N145&lt;=100))</formula1>
    </dataValidation>
    <dataValidation type="custom" allowBlank="1" showInputMessage="1" showErrorMessage="1" errorTitle="Data Validation Error" error="Cell is disabled, please remove Percentage Value in 10.4(b) OR Percentage Value must be BETWEEN 0 and 100" sqref="N144:O144" xr:uid="{109E18D2-DCBA-4F67-8771-88D236D831B4}">
      <formula1>AND(AND(ISBLANK(N145)),AND(N144&gt;=0,N144&lt;=100))</formula1>
    </dataValidation>
    <dataValidation type="custom" showInputMessage="1" showErrorMessage="1" errorTitle="Data Validation Error" error="Percentage of coverage is required and must be &gt;=65% under &quot;Structural System: 7.1 - Precast household shelters - in nos&quot; OR Percentage Value must be BETWEEN 0 and 100" sqref="N158:O158" xr:uid="{A4A209E9-781D-443B-A5A5-75F2678DE568}">
      <formula1>AND(MOD(M57,1)=0, M57&gt;=65, M57&lt;=100)</formula1>
    </dataValidation>
    <dataValidation type="decimal" allowBlank="1" showInputMessage="1" showErrorMessage="1" errorTitle="Data Validation Error" error="Percentage Value must be BETWEEN 0 and 100." sqref="N249:O256 M70:O70 M74:O77 N242:O243 N148 M166:N167 N275:O277 N245:O245 N260:O272 N160:N163" xr:uid="{3592AED0-8B28-4065-8F43-449BC4A21F83}">
      <formula1>0</formula1>
      <formula2>100</formula2>
    </dataValidation>
    <dataValidation type="custom" showInputMessage="1" showErrorMessage="1" errorTitle="Data Validation Error" error="Cell is disabled, please remove Percentage Value from 10.3 OR Percentage Value must be BETWEEN 0 and 100" sqref="N157:O157" xr:uid="{F20D8AFE-8FC4-41C5-92E8-532BBB3B7760}">
      <formula1>AND(ISBLANK(N143),AND(N157&gt;=0,N157&lt;=100))</formula1>
    </dataValidation>
    <dataValidation type="custom" showInputMessage="1" showErrorMessage="1" errorTitle="Data Validation Error" error="Cell is disabled, please remove Percentage Value from 10.2 OR Percentage Value must be BETWEEN 0 and 100" sqref="N156:O156" xr:uid="{696581C2-56F3-47BD-B20D-408179146BC6}">
      <formula1>AND(ISBLANK(N142),AND(N156&gt;=0,N156&lt;=100))</formula1>
    </dataValidation>
    <dataValidation type="custom" showInputMessage="1" showErrorMessage="1" errorTitle="Data Validation Error" error="Cell is disabled, please remove Percentage Value from 10.2 OR Percentage Value must be BETWEEN 0 and 100" sqref="N149:O149" xr:uid="{333475A9-007B-49DA-88C3-316A404642F8}">
      <formula1>AND(ISBLANK(N142),AND(N149&gt;=0,N149&lt;=100))</formula1>
    </dataValidation>
    <dataValidation type="custom" showInputMessage="1" showErrorMessage="1" errorTitle="Validation Error" error="Cell is disabled, please remove Percentage Value in 10.1(a), 10.1(b), 10.1(c) and/or 11.3(a) OR Percentage Value must be BETWEEN 0 and 100" sqref="N151:O151" xr:uid="{A8263D10-32A4-4B23-A2C9-12EDDA5EDFC1}">
      <formula1>AND(AND(ISBLANK(N139),ISBLANK(N140),ISBLANK(N141),ISBLANK(N150)),AND(N151&gt;=0,N151&lt;=100))</formula1>
    </dataValidation>
    <dataValidation type="custom" showInputMessage="1" showErrorMessage="1" errorTitle="Validation Error" error="Cell is disabled, please remove Percentage Value in 10.1(a), 10.1(b), 10.1(c) and/or 11.3(b) OR Percentage Value must be BETWEEN 0 and 100" sqref="N150:O150" xr:uid="{A9F2BB75-2238-4032-BF6C-2E1EDCFA831B}">
      <formula1>AND(AND(ISBLANK(N139),ISBLANK(N140),ISBLANK(N141),ISBLANK(N151)),AND(N150&gt;=0,N150&lt;=100))</formula1>
    </dataValidation>
    <dataValidation type="custom" showInputMessage="1" showErrorMessage="1" errorTitle="Data Validation Error" error="Cell is disabled, please remove Percentage Value from 10.1(a), 10.1(b) and 10.1(c) OR Percentage Value must be BETWEEN 0 and 100" sqref="N155:O155" xr:uid="{317DC94B-FC71-4C1E-94F6-880CDA42ECEF}">
      <formula1>AND(AND(ISBLANK(N139),ISBLANK(N140),ISBLANK(N141)),AND(N155&gt;=0,N155&lt;=100))</formula1>
    </dataValidation>
    <dataValidation type="custom" showInputMessage="1" showErrorMessage="1" errorTitle="Data Validation Error" error="Cell is disabled, please remove Percentage Value in 11.3(a) and/or 11.3(b) and/or 12.1 OR Percentage Value must be BETWEEN 0 and 100_x000a_" sqref="N141:O141" xr:uid="{806D9D4E-0BDB-484F-9DD7-089135911577}">
      <formula1>AND(AND(ISBLANK(N150),ISBLANK(N151),ISBLANK(N155)),AND(N141&gt;=0,N141&lt;=100))</formula1>
    </dataValidation>
    <dataValidation type="custom" showInputMessage="1" showErrorMessage="1" errorTitle="Data Validation Error" error="Cell is disabled, please remove Percentage Value in 11.3(a) and/or 11.3(b) and/or 12.1 OR Percentage Value must be BETWEEN 0 and 100" sqref="N139:O139" xr:uid="{7CF6B2F8-D271-4604-B7E6-5A22E619F8A7}">
      <formula1>AND(AND(ISBLANK(N150),ISBLANK(N151),ISBLANK(N155)),AND(N139&gt;=0,N139&lt;=100))</formula1>
    </dataValidation>
    <dataValidation type="custom" showInputMessage="1" showErrorMessage="1" errorTitle="Data Validation Error" error="Cell is disabled, please remove Percentage Value in 11.3(a) and/or 11.3(b) and/or 12.1 OR Percentage Value must be BETWEEN 0 and 100_x000a_" sqref="N140:O140" xr:uid="{20DC0D43-E1AB-4C7E-98C6-99AB5CF77190}">
      <formula1>AND(AND(ISBLANK(N150),ISBLANK(N151),ISBLANK(N155)),AND(N140&gt;=0,N140&lt;=100))</formula1>
    </dataValidation>
    <dataValidation type="custom" showInputMessage="1" showErrorMessage="1" errorTitle="Data Validation Error" error="Cell is disabled, please remove Percentage Value in 11.2 and/or 12.2 OR Percentage Value must be BETWEEN 0 and 100" sqref="N142:O142" xr:uid="{231F9A2B-681A-4E21-A32E-00CCA10D9563}">
      <formula1>AND(AND(ISBLANK(N149),ISBLANK(N156)),AND(N142&gt;=0,N142&lt;=100))</formula1>
    </dataValidation>
    <dataValidation type="custom" showInputMessage="1" showErrorMessage="1" errorTitle="Data Validation Error" error="Cell is disabled, please remove Percentage Value in 12.3 OR Percentage Value must be BETWEEN 0 and 100" sqref="N143:O143" xr:uid="{1725CBD5-0FAB-4A95-BF6E-85369083364A}">
      <formula1>AND(ISBLANK(N157),AND(N143&gt;=0,N143&lt;=100))</formula1>
    </dataValidation>
    <dataValidation type="custom" operator="greaterThan" allowBlank="1" showInputMessage="1" showErrorMessage="1" errorTitle="Data Validation Error" error="Area must be GREATER THAN ZERO (&gt;0) and must be &lt;= Cast in-situ RC wall with skim coat" sqref="K116:L116" xr:uid="{990E272E-130D-44FD-9730-37AFF94BC2E7}">
      <formula1>IF(ISNUMBER(K168),IF(OR(K168&gt;T116,K168&lt;0),"0",K168)," ")</formula1>
    </dataValidation>
    <dataValidation allowBlank="1" showInputMessage="1" errorTitle="Data Validation Error" error="Demerit Point Must Be Either -3 Or 0 OR % of Length (External + Internal) in Item 7.2 is less than 20%." sqref="P192" xr:uid="{0D9F9B15-8BE4-4F4C-981F-2A1E2DEBD3DF}"/>
    <dataValidation type="decimal" allowBlank="1" showErrorMessage="1" errorTitle="Data Validation Error" error="Percentage Value must be BETWEEN 0 and 100. " sqref="M165:N165 M229:O229 N226:O227" xr:uid="{492EB670-1BD1-47BE-A200-1884E2D9D6AF}">
      <formula1>0</formula1>
      <formula2>100</formula2>
    </dataValidation>
    <dataValidation type="decimal" allowBlank="1" showInputMessage="1" showErrorMessage="1" errorTitle="Data Validation Error" error="Percentage VALUE must be BETWEEN 0 to 100." sqref="M49:O52 M57:O57 M60:O63 M66:O68" xr:uid="{52DF57CE-5DA3-4C80-9F03-CF0C1DA08DA4}">
      <formula1>0</formula1>
      <formula2>100</formula2>
    </dataValidation>
    <dataValidation type="whole" showInputMessage="1" showErrorMessage="1" errorTitle="Data Validation Error" error="Value must be 1 to 6" sqref="N175:O175 N134:O134" xr:uid="{C2E53F03-2510-4B47-9D41-9473ABC56DE1}">
      <formula1>1</formula1>
      <formula2>6</formula2>
    </dataValidation>
    <dataValidation type="decimal" operator="greaterThanOrEqual" allowBlank="1" showInputMessage="1" showErrorMessage="1" errorTitle="Data Validation Error" error="Value must be GREATER THAN OR EQUAL TO ZERO (&gt;=0)." sqref="L174:M174 L133:M133" xr:uid="{1B4D56BD-FA27-4DB9-B2C9-D59C2E42EBE5}">
      <formula1>0</formula1>
    </dataValidation>
    <dataValidation type="decimal" allowBlank="1" showInputMessage="1" showErrorMessage="1" errorTitle="Data Validation Error" error="Percentage Value must be BETWEEN 0 and 100. " sqref="M71:O72 M78:O78 M80:O82 N233:O239" xr:uid="{8DCE2409-5C4B-4919-A62D-B463FDBD81EB}">
      <formula1>0</formula1>
      <formula2>100</formula2>
    </dataValidation>
    <dataValidation type="custom" allowBlank="1" showInputMessage="1" showErrorMessage="1" errorTitle="Data Validation Error" error="Value must be ZERO (0) if there is no void GREATER THAN 9m." sqref="K174 K133" xr:uid="{E6D991EF-6D0C-41E7-A7E7-245BD739901E}">
      <formula1>IF(ISNUMBER(K133),IF(OR(K133=0,K133&gt;9),1,0)," ")</formula1>
    </dataValidation>
    <dataValidation type="decimal" operator="greaterThanOrEqual" showInputMessage="1" showErrorMessage="1" errorTitle="Data Validation Error" error="Value must be GREATER THAN OR EQUAL TO ZERO (&gt;=0)." sqref="L175:M175 L134:M134" xr:uid="{BCFB7A8D-A0A8-4B45-BB61-CDF7967AC0D4}">
      <formula1>0</formula1>
    </dataValidation>
    <dataValidation operator="greaterThan" allowBlank="1" showInputMessage="1" sqref="K175 N133 K134 N174" xr:uid="{C9FBE6D6-E3E8-45DF-A672-5F8557F74624}"/>
    <dataValidation type="decimal" allowBlank="1" showInputMessage="1" showErrorMessage="1" errorTitle="Data Validation Error" error="Labour Saving Index must be BETWEEN 0 and 1." sqref="K43:L45 J126:J128" xr:uid="{5688EF45-778B-42B6-B116-FEF7DA6C0517}">
      <formula1>0</formula1>
      <formula2>1</formula2>
    </dataValidation>
    <dataValidation type="decimal" allowBlank="1" showInputMessage="1" showErrorMessage="1" errorTitle="Validation Error" error="Percentage Value must be BETWEEN 0 and 100." sqref="N152" xr:uid="{BA1D547B-0D92-48C9-9905-F47F2CC2C882}">
      <formula1>0</formula1>
      <formula2>100</formula2>
    </dataValidation>
    <dataValidation type="decimal" allowBlank="1" showInputMessage="1" showErrorMessage="1" errorTitle="Data Validation Error" error="Demerit Point Must Be Either -1 Or 0" sqref="P179:P180 P190" xr:uid="{6748D882-12D2-4C6D-A92D-C055121AFBC5}">
      <formula1>-1</formula1>
      <formula2>0</formula2>
    </dataValidation>
    <dataValidation type="decimal" operator="greaterThan" allowBlank="1" showInputMessage="1" showErrorMessage="1" errorTitle="Data Validation Error" error="Value must be GREATER THAN ZERO (&gt;0)." sqref="M275:M277" xr:uid="{23B35C87-CDD8-4539-81C7-5EFF97C3EAC7}">
      <formula1>0</formula1>
    </dataValidation>
    <dataValidation type="decimal" operator="greaterThan" allowBlank="1" showInputMessage="1" showErrorMessage="1" errorTitle="Data Validation Error" error="Area must be GREATER THAN ZERO (&gt;0)." sqref="K113:L113 L124 M123:N124 K123:K124 L111 M110:M111 K110:K111 N111 M21:N22 N24 N41 M35:N39 M8:N17 M43:N45 N33 M26:N31 K103:N107 K101:N101 L120 M120:N121 K120:K121 K109:N109 K126:N128" xr:uid="{EA2523CF-C682-46CE-82F7-14504F7EE920}">
      <formula1>0</formula1>
    </dataValidation>
    <dataValidation type="decimal" operator="greaterThan" allowBlank="1" showInputMessage="1" showErrorMessage="1" errorTitle="Data Validation Error" error="Area must be GREATER THAN ZERO(&gt;0)." sqref="K117:N118 M116:N116 M113:N113 K114:N114" xr:uid="{6A11E6AC-40A4-4F61-8E3E-3C6D9089D111}">
      <formula1>0</formula1>
    </dataValidation>
    <dataValidation operator="greaterThan" errorTitle="Data Validation Error" error="Area must be GREATER THAN ZERO (&gt;0) and must be &lt;= PC formwork with skim coat + Cast in-situ RC wall with skim coat" sqref="M169:N170" xr:uid="{ABDD5A18-A585-4122-985A-16BB52A60842}"/>
    <dataValidation operator="greaterThan" allowBlank="1" showInputMessage="1" showErrorMessage="1" sqref="P174 P133" xr:uid="{A1618E16-5343-4725-BFFA-74083F12FE5B}"/>
    <dataValidation type="custom" showInputMessage="1" showErrorMessage="1" errorTitle="Data Validation Error" error="Percentage of coverage is required and must be &gt;=65% under A2.8(a) or A2.8(b) OR Percentage Value must be BETWEEN 0 and 100" sqref="N159:O159" xr:uid="{24E2279B-7628-4EEA-BB30-51CED28D15F7}">
      <formula1>OR(AND(N242&gt;=1, N242&gt;=65, N242&lt;=100),AND(N243&gt;=1, N243&gt;=65, N243&lt;=100),AND(N245&gt;=1, N245&gt;=65, N245&lt;=100))</formula1>
    </dataValidation>
    <dataValidation type="custom" allowBlank="1" showInputMessage="1" showErrorMessage="1" errorTitle="Data Validation Error" error="Demerit Point Must Be Either -2 Or 0 OR % of Length (External + Internal) in Item 7.1 is greater than 20%" sqref="P191" xr:uid="{616448E8-20CD-449C-AC94-48750D864B45}">
      <formula1>AND((O132*100)&lt;20,OR(P191=0,P191=-2))</formula1>
    </dataValidation>
    <dataValidation type="custom" operator="greaterThan" allowBlank="1" showInputMessage="1" showErrorMessage="1" errorTitle="Data Validation Error" error="Length must be GREATER THAN ZERO (&gt;0) and must be &lt;= Precast Concrete Wall with skim coat (External Wall)" sqref="K170:L170" xr:uid="{837234D0-E337-455A-9DD5-2D087A51E073}">
      <formula1>IF(ISNUMBER(K170),IF(OR(K170&gt;T110,K170&lt;0)," ",K170)," ")</formula1>
    </dataValidation>
    <dataValidation type="custom" operator="greaterThan" allowBlank="1" showInputMessage="1" showErrorMessage="1" errorTitle="Data Validation Error" error="Length must be GREATER THAN ZERO (&gt;0) and must be &lt;= Cast in-situ RC wall with skim coat (External Wall)" sqref="K169:L169" xr:uid="{6E744CF4-BFE4-405E-89CE-6D2DD99799F4}">
      <formula1>IF(ISNUMBER(K169),IF(OR(K169&gt;T117,K169&lt;0),"0",K169)," ")</formula1>
    </dataValidation>
  </dataValidations>
  <pageMargins left="0.19685039370078741" right="0.19685039370078741" top="0.19685039370078741" bottom="0.19685039370078741" header="0.11811023622047244" footer="0.11811023622047244"/>
  <pageSetup paperSize="9" scale="74" fitToHeight="0" orientation="portrait" r:id="rId1"/>
  <headerFooter alignWithMargins="0">
    <oddFooter>&amp;L&amp;"Times New Roman,Regular"&amp;8BPD_BS03
[Ver_Dec_2019] - to be used only for projects submitted for planning approval on and after 15&amp;9&amp;Xth&amp;8&amp;X Dec 2019&amp;R&amp;9Page &amp;P</oddFooter>
  </headerFooter>
  <rowBreaks count="4" manualBreakCount="4">
    <brk id="63" max="15" man="1"/>
    <brk id="93" max="15" man="1"/>
    <brk id="145" max="15" man="1"/>
    <brk id="217" max="15" man="1"/>
  </rowBreaks>
  <colBreaks count="1" manualBreakCount="1">
    <brk id="16" max="1048575" man="1"/>
  </colBreaks>
  <drawing r:id="rId2"/>
  <legacyDrawing r:id="rId3"/>
  <controls>
    <mc:AlternateContent xmlns:mc="http://schemas.openxmlformats.org/markup-compatibility/2006">
      <mc:Choice Requires="x14">
        <control shapeId="149505" r:id="rId4" name="CommandButton1">
          <controlPr defaultSize="0" autoLine="0" r:id="rId5">
            <anchor moveWithCells="1">
              <from>
                <xdr:col>15</xdr:col>
                <xdr:colOff>31750</xdr:colOff>
                <xdr:row>4</xdr:row>
                <xdr:rowOff>0</xdr:rowOff>
              </from>
              <to>
                <xdr:col>15</xdr:col>
                <xdr:colOff>749300</xdr:colOff>
                <xdr:row>5</xdr:row>
                <xdr:rowOff>0</xdr:rowOff>
              </to>
            </anchor>
          </controlPr>
        </control>
      </mc:Choice>
      <mc:Fallback>
        <control shapeId="149505" r:id="rId4"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MixedDevResults</vt:lpstr>
      <vt:lpstr>PO</vt:lpstr>
      <vt:lpstr>Template</vt:lpstr>
      <vt:lpstr>Declaration</vt:lpstr>
      <vt:lpstr>Explanatory Notes</vt:lpstr>
      <vt:lpstr>SUMMARY</vt:lpstr>
      <vt:lpstr>DataStoreSheet</vt:lpstr>
      <vt:lpstr>01</vt:lpstr>
      <vt:lpstr>B01</vt:lpstr>
      <vt:lpstr>COP</vt:lpstr>
      <vt:lpstr>GFA</vt:lpstr>
      <vt:lpstr>'01'!Print_Area</vt:lpstr>
      <vt:lpstr>'B01'!Print_Area</vt:lpstr>
      <vt:lpstr>Declaration!Print_Area</vt:lpstr>
      <vt:lpstr>'Explanatory Notes'!Print_Area</vt:lpstr>
      <vt:lpstr>SUMMARY!Print_Area</vt:lpstr>
      <vt:lpstr>Template!Print_Area</vt:lpstr>
      <vt:lpstr>Total</vt:lpstr>
      <vt:lpstr>Total2</vt:lpstr>
      <vt:lpstr>TotalScore</vt:lpstr>
    </vt:vector>
  </TitlesOfParts>
  <Company>SINGOV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BCA</dc:creator>
  <cp:lastModifiedBy>WYNNOLA CHIN SIQI</cp:lastModifiedBy>
  <cp:lastPrinted>2020-06-09T00:34:01Z</cp:lastPrinted>
  <dcterms:created xsi:type="dcterms:W3CDTF">1999-10-29T02:03:20Z</dcterms:created>
  <dcterms:modified xsi:type="dcterms:W3CDTF">2025-11-13T08:32:25Z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iteId">
    <vt:lpwstr>0b11c524-9a1c-4e1b-84cb-6336aefc2243</vt:lpwstr>
  </property>
  <property fmtid="{D5CDD505-2E9C-101B-9397-08002B2CF9AE}" pid="4" name="MSIP_Label_4f288355-fb4c-44cd-b9ca-40cfc2aee5f8_Owner">
    <vt:lpwstr>Jenny_XY_TAN@bca.gov.sg</vt:lpwstr>
  </property>
  <property fmtid="{D5CDD505-2E9C-101B-9397-08002B2CF9AE}" pid="5" name="MSIP_Label_4f288355-fb4c-44cd-b9ca-40cfc2aee5f8_SetDate">
    <vt:lpwstr>2020-07-22T02:06:17.2082863Z</vt:lpwstr>
  </property>
  <property fmtid="{D5CDD505-2E9C-101B-9397-08002B2CF9AE}" pid="6" name="MSIP_Label_4f288355-fb4c-44cd-b9ca-40cfc2aee5f8_Name">
    <vt:lpwstr>NON-SENSITIVE</vt:lpwstr>
  </property>
  <property fmtid="{D5CDD505-2E9C-101B-9397-08002B2CF9AE}" pid="7" name="MSIP_Label_4f288355-fb4c-44cd-b9ca-40cfc2aee5f8_Application">
    <vt:lpwstr>Microsoft Azure Information Protection</vt:lpwstr>
  </property>
  <property fmtid="{D5CDD505-2E9C-101B-9397-08002B2CF9AE}" pid="8" name="MSIP_Label_4f288355-fb4c-44cd-b9ca-40cfc2aee5f8_ActionId">
    <vt:lpwstr>e78fa949-08ef-4e5d-8cc6-67be72c007ef</vt:lpwstr>
  </property>
  <property fmtid="{D5CDD505-2E9C-101B-9397-08002B2CF9AE}" pid="9" name="MSIP_Label_4f288355-fb4c-44cd-b9ca-40cfc2aee5f8_Parent">
    <vt:lpwstr>3f9331f7-95a2-472a-92bc-d73219eb516b</vt:lpwstr>
  </property>
  <property fmtid="{D5CDD505-2E9C-101B-9397-08002B2CF9AE}" pid="10" name="MSIP_Label_4f288355-fb4c-44cd-b9ca-40cfc2aee5f8_Extended_MSFT_Method">
    <vt:lpwstr>Automatic</vt:lpwstr>
  </property>
  <property fmtid="{D5CDD505-2E9C-101B-9397-08002B2CF9AE}" pid="11" name="MSIP_Label_5434c4c7-833e-41e4-b0ab-cdb227a2f6f7_Enabled">
    <vt:lpwstr>true</vt:lpwstr>
  </property>
  <property fmtid="{D5CDD505-2E9C-101B-9397-08002B2CF9AE}" pid="12" name="MSIP_Label_5434c4c7-833e-41e4-b0ab-cdb227a2f6f7_SetDate">
    <vt:lpwstr>2025-11-13T08:51:33Z</vt:lpwstr>
  </property>
  <property fmtid="{D5CDD505-2E9C-101B-9397-08002B2CF9AE}" pid="13" name="MSIP_Label_5434c4c7-833e-41e4-b0ab-cdb227a2f6f7_Method">
    <vt:lpwstr>Privileged</vt:lpwstr>
  </property>
  <property fmtid="{D5CDD505-2E9C-101B-9397-08002B2CF9AE}" pid="14" name="MSIP_Label_5434c4c7-833e-41e4-b0ab-cdb227a2f6f7_Name">
    <vt:lpwstr>Official (Open)</vt:lpwstr>
  </property>
  <property fmtid="{D5CDD505-2E9C-101B-9397-08002B2CF9AE}" pid="15" name="MSIP_Label_5434c4c7-833e-41e4-b0ab-cdb227a2f6f7_SiteId">
    <vt:lpwstr>0b11c524-9a1c-4e1b-84cb-6336aefc2243</vt:lpwstr>
  </property>
  <property fmtid="{D5CDD505-2E9C-101B-9397-08002B2CF9AE}" pid="16" name="MSIP_Label_5434c4c7-833e-41e4-b0ab-cdb227a2f6f7_ActionId">
    <vt:lpwstr>e6e41745-f284-4b6d-a15c-769b5d33b8da</vt:lpwstr>
  </property>
  <property fmtid="{D5CDD505-2E9C-101B-9397-08002B2CF9AE}" pid="17" name="MSIP_Label_5434c4c7-833e-41e4-b0ab-cdb227a2f6f7_ContentBits">
    <vt:lpwstr>0</vt:lpwstr>
  </property>
</Properties>
</file>